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8140" windowHeight="1246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323" i="1" l="1"/>
  <c r="B327" i="1"/>
  <c r="B275" i="1" l="1"/>
  <c r="B274" i="1"/>
  <c r="B273" i="1"/>
  <c r="B272" i="1"/>
  <c r="B271" i="1"/>
  <c r="B203" i="1"/>
  <c r="B206" i="1" s="1"/>
  <c r="B201" i="1" s="1"/>
  <c r="B319" i="1"/>
  <c r="B268" i="1"/>
  <c r="B284" i="1"/>
  <c r="B286" i="1" s="1"/>
  <c r="B282" i="1" s="1"/>
  <c r="B290" i="1"/>
  <c r="B292" i="1"/>
  <c r="B277" i="1" l="1"/>
  <c r="B266" i="1" s="1"/>
  <c r="B168" i="1"/>
  <c r="B164" i="1" s="1"/>
  <c r="B67" i="1"/>
  <c r="B474" i="1"/>
  <c r="B470" i="1" s="1"/>
  <c r="B437" i="1"/>
  <c r="B433" i="1" s="1"/>
  <c r="B429" i="1"/>
  <c r="B425" i="1" s="1"/>
  <c r="B413" i="1"/>
  <c r="B408" i="1" s="1"/>
  <c r="B405" i="1"/>
  <c r="B401" i="1" s="1"/>
  <c r="B391" i="1"/>
  <c r="B387" i="1" s="1"/>
  <c r="B377" i="1"/>
  <c r="B302" i="1"/>
  <c r="B263" i="1"/>
  <c r="B259" i="1" s="1"/>
  <c r="B242" i="1"/>
  <c r="B238" i="1" s="1"/>
  <c r="B183" i="1"/>
  <c r="B179" i="1" s="1"/>
  <c r="B176" i="1"/>
  <c r="B171" i="1" s="1"/>
  <c r="B161" i="1"/>
  <c r="B156" i="1" s="1"/>
  <c r="B153" i="1"/>
  <c r="B149" i="1" s="1"/>
  <c r="B146" i="1"/>
  <c r="B142" i="1" s="1"/>
  <c r="B130" i="1"/>
  <c r="B125" i="1" s="1"/>
  <c r="B101" i="1"/>
  <c r="B97" i="1" s="1"/>
  <c r="B81" i="1"/>
  <c r="B77" i="1" s="1"/>
  <c r="B74" i="1"/>
  <c r="B70" i="1" s="1"/>
  <c r="B45" i="1"/>
  <c r="B38" i="1" s="1"/>
  <c r="B24" i="1"/>
  <c r="B18" i="1" s="1"/>
  <c r="B8" i="1"/>
  <c r="B4" i="1" s="1"/>
  <c r="B371" i="1"/>
  <c r="B54" i="1"/>
  <c r="B321" i="1"/>
  <c r="B336" i="1" s="1"/>
  <c r="B317" i="1" l="1"/>
  <c r="B478" i="1" s="1"/>
  <c r="B464" i="1" l="1"/>
  <c r="B462" i="1"/>
  <c r="B450" i="1"/>
  <c r="B455" i="1" s="1"/>
  <c r="B448" i="1" s="1"/>
  <c r="B443" i="1"/>
  <c r="B445" i="1" s="1"/>
  <c r="B441" i="1" s="1"/>
  <c r="B419" i="1"/>
  <c r="B422" i="1" s="1"/>
  <c r="B417" i="1" s="1"/>
  <c r="B396" i="1"/>
  <c r="B398" i="1" s="1"/>
  <c r="B394" i="1" s="1"/>
  <c r="B382" i="1"/>
  <c r="B384" i="1" s="1"/>
  <c r="B380" i="1" s="1"/>
  <c r="B365" i="1"/>
  <c r="B361" i="1" l="1"/>
  <c r="B367" i="1"/>
  <c r="B466" i="1"/>
  <c r="B460" i="1" s="1"/>
  <c r="B351" i="1"/>
  <c r="B357" i="1" s="1"/>
  <c r="B349" i="1" s="1"/>
  <c r="B342" i="1"/>
  <c r="B346" i="1" s="1"/>
  <c r="B340" i="1" s="1"/>
  <c r="B311" i="1"/>
  <c r="B307" i="1"/>
  <c r="B293" i="1"/>
  <c r="B254" i="1"/>
  <c r="B256" i="1" s="1"/>
  <c r="B252" i="1" s="1"/>
  <c r="B247" i="1"/>
  <c r="B249" i="1" s="1"/>
  <c r="B245" i="1" s="1"/>
  <c r="B231" i="1"/>
  <c r="B229" i="1"/>
  <c r="B212" i="1"/>
  <c r="B224" i="1" s="1"/>
  <c r="B210" i="1" s="1"/>
  <c r="B189" i="1"/>
  <c r="B188" i="1"/>
  <c r="B135" i="1"/>
  <c r="B138" i="1" s="1"/>
  <c r="B133" i="1" s="1"/>
  <c r="B117" i="1"/>
  <c r="B122" i="1" s="1"/>
  <c r="B115" i="1" s="1"/>
  <c r="B106" i="1"/>
  <c r="B112" i="1" s="1"/>
  <c r="B104" i="1" s="1"/>
  <c r="B86" i="1"/>
  <c r="B94" i="1" s="1"/>
  <c r="B84" i="1" s="1"/>
  <c r="B56" i="1"/>
  <c r="B52" i="1"/>
  <c r="B29" i="1"/>
  <c r="B34" i="1" s="1"/>
  <c r="B27" i="1" s="1"/>
  <c r="B13" i="1"/>
  <c r="B15" i="1" s="1"/>
  <c r="B11" i="1" s="1"/>
  <c r="B198" i="1" l="1"/>
  <c r="B186" i="1" s="1"/>
  <c r="B295" i="1"/>
  <c r="B235" i="1"/>
  <c r="B227" i="1" s="1"/>
  <c r="B314" i="1"/>
  <c r="B305" i="1" s="1"/>
  <c r="B59" i="1"/>
  <c r="B48" i="1"/>
</calcChain>
</file>

<file path=xl/sharedStrings.xml><?xml version="1.0" encoding="utf-8"?>
<sst xmlns="http://schemas.openxmlformats.org/spreadsheetml/2006/main" count="254" uniqueCount="86">
  <si>
    <t>25 ANYS CAMPIONS BASQUET</t>
  </si>
  <si>
    <t>Edicions Intercomarcals SA</t>
  </si>
  <si>
    <t>3a Universitat Catalana d'Estiu</t>
  </si>
  <si>
    <t>8 de març Dia internacional de les dones</t>
  </si>
  <si>
    <t>Canal Taronja SL</t>
  </si>
  <si>
    <t>Amb aigua millor</t>
  </si>
  <si>
    <t>Youcom Publicitat SL</t>
  </si>
  <si>
    <t>Associació Cultural El Pou de la Gallina</t>
  </si>
  <si>
    <t>Batecs. Festival de dansa de Manresa</t>
  </si>
  <si>
    <t>Bons Manresa</t>
  </si>
  <si>
    <t>Campi qui jugui</t>
  </si>
  <si>
    <t>Casal d'estiu per a joves</t>
  </si>
  <si>
    <t>Casal esportiu municipal 2021</t>
  </si>
  <si>
    <t>Circula amb seguretat amb un Vehicle de Mobilitat Personal</t>
  </si>
  <si>
    <t>Comerç viu, carrers vius</t>
  </si>
  <si>
    <t>Cosmògraf 2021</t>
  </si>
  <si>
    <t>Descobrir Manresa ve de gust</t>
  </si>
  <si>
    <t>Dia internacional de les persones grans</t>
  </si>
  <si>
    <t>Dibuixem l'Agulla</t>
  </si>
  <si>
    <t>Donar una nova vida a l'horta, cuidar els productors locals</t>
  </si>
  <si>
    <t>Associació Xarxa Digital Catalana</t>
  </si>
  <si>
    <t>Drets dels infants</t>
  </si>
  <si>
    <t>Estiu Jove 2021</t>
  </si>
  <si>
    <t>E-Woman</t>
  </si>
  <si>
    <t>Exposició Manresa i acció!</t>
  </si>
  <si>
    <t>Fem territori, brindem pel Bages!</t>
  </si>
  <si>
    <t>Festa del Tomàquet del Bages</t>
  </si>
  <si>
    <t>Festa Major Manresa 2021</t>
  </si>
  <si>
    <t>TotOci Catalunya Central SL</t>
  </si>
  <si>
    <t>Surtdecasa SCCL</t>
  </si>
  <si>
    <t>Fira ViBa</t>
  </si>
  <si>
    <t>Igualtat de gènere</t>
  </si>
  <si>
    <t>Jardins de Llum</t>
  </si>
  <si>
    <t>Jornades de portes obertes Curs escolar 2021-22</t>
  </si>
  <si>
    <t>Jornades europees de patrimoni a Manresa</t>
  </si>
  <si>
    <t>La fotovoltaica a la ciutat de Manresa</t>
  </si>
  <si>
    <t>Josep Morral. Ser arbre</t>
  </si>
  <si>
    <t>L'Ajuntament de Manresa amb la indústria 4.0</t>
  </si>
  <si>
    <t>L'Ajuntament de Manresa, ara també al teu WhatsApp</t>
  </si>
  <si>
    <t xml:space="preserve">Manresa 2022   </t>
  </si>
  <si>
    <t>Manresa, ciutat amiga de la gent gran</t>
  </si>
  <si>
    <t>Mobile Week Manresa</t>
  </si>
  <si>
    <t>Mou-te en bus</t>
  </si>
  <si>
    <t>Nadal 2021</t>
  </si>
  <si>
    <t>Nit de l'esportista</t>
  </si>
  <si>
    <t>Participa! Transformem el C. Guimerà</t>
  </si>
  <si>
    <t>Patrocini Premis Regió 7</t>
  </si>
  <si>
    <t>Per un llenguatge no sexista</t>
  </si>
  <si>
    <t>Pisos plens, barris vius</t>
  </si>
  <si>
    <t>Premi Rosa Argelaguet</t>
  </si>
  <si>
    <t>Projecte FGC</t>
  </si>
  <si>
    <t>Reactiva restauració i comerç</t>
  </si>
  <si>
    <t>Tocats de lletra</t>
  </si>
  <si>
    <t>Trucant al 010 millor</t>
  </si>
  <si>
    <t>Viu la Fira Mediterrània</t>
  </si>
  <si>
    <t>Edicions Intercomarcals SA - Regió7</t>
  </si>
  <si>
    <t xml:space="preserve">Edicions Intercomarcals SA - Regió </t>
  </si>
  <si>
    <t xml:space="preserve">Statement City SL - 40 principals-Cadena Ser- Cadena Dial </t>
  </si>
  <si>
    <t>Edicions Intercomarcals SA - Regió 7</t>
  </si>
  <si>
    <t xml:space="preserve">Pere Fontanals Bosch - Nació Manresa </t>
  </si>
  <si>
    <t>Youcom Publicitat SL - Manresadiari.cat</t>
  </si>
  <si>
    <t>Taelus SL Revista Freqüència</t>
  </si>
  <si>
    <t>Jaume Mayor Martínez - Revista Araesport</t>
  </si>
  <si>
    <t>Pere Fontanals Bosch -  Nació Manresa</t>
  </si>
  <si>
    <t>Youcom Publicitat SL - Styl FM i Styl Clàssics</t>
  </si>
  <si>
    <t>EM25 Global Creativity SL - Panxing Bages, Berguedà i Solsonès</t>
  </si>
  <si>
    <t>M. Immaculada Clarena Boix - Revista Dovella</t>
  </si>
  <si>
    <t>Joan Puigcorbé Garcia - El Divendres</t>
  </si>
  <si>
    <t>Godó Strategies SLU - La Vanguàrdia</t>
  </si>
  <si>
    <t>ODS - Objectius de Desenvolupament sostenible</t>
  </si>
  <si>
    <t>Festa de la Llum</t>
  </si>
  <si>
    <t>FestaCatalunya Events SL - FestaCastalunya.cat</t>
  </si>
  <si>
    <t>Sanars Divers Tramunt SL - Cap Catalogne -Agenda</t>
  </si>
  <si>
    <t>Associació Bages Impuls - Guia Viu le Bges 2021</t>
  </si>
  <si>
    <t xml:space="preserve">TOTAL </t>
  </si>
  <si>
    <t>RESUM CAMPANYES PUBLICITAT 2021</t>
  </si>
  <si>
    <t>TOTAL CAMPANYES 2021</t>
  </si>
  <si>
    <t xml:space="preserve">Canal Taronja SL </t>
  </si>
  <si>
    <t>Informació Covid</t>
  </si>
  <si>
    <t>Gremi Hosteleria del Bages</t>
  </si>
  <si>
    <t>Núvol</t>
  </si>
  <si>
    <t>Diari Ara</t>
  </si>
  <si>
    <t>Prensa Ibérica - El Periodico</t>
  </si>
  <si>
    <t>Abacus SCCOL- Revista Descobrir</t>
  </si>
  <si>
    <t>CCMA - Catalunya Ràdio</t>
  </si>
  <si>
    <t>Revista Vallesos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</si>
</sst>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2" fontId="2" fillId="2" borderId="3" xfId="0" applyNumberFormat="1" applyFont="1" applyFill="1" applyBorder="1" applyAlignment="1">
      <alignment vertical="center" shrinkToFit="1"/>
    </xf>
    <xf numFmtId="0" fontId="0" fillId="2" borderId="0" xfId="0" applyFill="1"/>
    <xf numFmtId="0" fontId="2" fillId="2" borderId="0" xfId="0" applyFont="1" applyFill="1" applyBorder="1" applyAlignment="1">
      <alignment vertical="center" shrinkToFit="1"/>
    </xf>
    <xf numFmtId="2" fontId="2" fillId="2" borderId="0" xfId="0" applyNumberFormat="1" applyFont="1" applyFill="1" applyBorder="1" applyAlignment="1">
      <alignment vertical="center" shrinkToFit="1"/>
    </xf>
    <xf numFmtId="0" fontId="1" fillId="2" borderId="4" xfId="0" applyFont="1" applyFill="1" applyBorder="1" applyAlignment="1">
      <alignment horizontal="center"/>
    </xf>
    <xf numFmtId="2" fontId="0" fillId="0" borderId="0" xfId="0" applyNumberFormat="1"/>
    <xf numFmtId="4" fontId="1" fillId="2" borderId="4" xfId="0" applyNumberFormat="1" applyFont="1" applyFill="1" applyBorder="1" applyAlignment="1"/>
    <xf numFmtId="4" fontId="2" fillId="2" borderId="0" xfId="0" applyNumberFormat="1" applyFont="1" applyFill="1" applyBorder="1" applyAlignment="1">
      <alignment vertical="center" shrinkToFit="1"/>
    </xf>
    <xf numFmtId="4" fontId="1" fillId="2" borderId="0" xfId="0" applyNumberFormat="1" applyFont="1" applyFill="1"/>
    <xf numFmtId="4" fontId="0" fillId="2" borderId="0" xfId="0" applyNumberFormat="1" applyFill="1"/>
    <xf numFmtId="0" fontId="0" fillId="0" borderId="0" xfId="0" applyBorder="1"/>
    <xf numFmtId="4" fontId="3" fillId="2" borderId="4" xfId="0" applyNumberFormat="1" applyFont="1" applyFill="1" applyBorder="1" applyAlignment="1">
      <alignment vertical="center" shrinkToFit="1"/>
    </xf>
    <xf numFmtId="2" fontId="0" fillId="0" borderId="0" xfId="0" applyNumberFormat="1" applyBorder="1"/>
    <xf numFmtId="0" fontId="1" fillId="2" borderId="0" xfId="0" applyFont="1" applyFill="1" applyBorder="1" applyAlignment="1">
      <alignment horizontal="center"/>
    </xf>
    <xf numFmtId="4" fontId="1" fillId="2" borderId="0" xfId="0" applyNumberFormat="1" applyFont="1" applyFill="1" applyBorder="1" applyAlignment="1"/>
    <xf numFmtId="0" fontId="0" fillId="2" borderId="0" xfId="0" applyFill="1" applyAlignment="1">
      <alignment horizontal="right"/>
    </xf>
    <xf numFmtId="4" fontId="1" fillId="2" borderId="2" xfId="0" applyNumberFormat="1" applyFont="1" applyFill="1" applyBorder="1" applyAlignment="1"/>
    <xf numFmtId="4" fontId="3" fillId="2" borderId="0" xfId="0" applyNumberFormat="1" applyFont="1" applyFill="1" applyBorder="1" applyAlignment="1">
      <alignment vertical="center" shrinkToFit="1"/>
    </xf>
    <xf numFmtId="4" fontId="1" fillId="2" borderId="4" xfId="0" applyNumberFormat="1" applyFont="1" applyFill="1" applyBorder="1" applyAlignment="1">
      <alignment horizontal="right"/>
    </xf>
    <xf numFmtId="4" fontId="0" fillId="0" borderId="0" xfId="0" applyNumberFormat="1"/>
    <xf numFmtId="4" fontId="1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shrinkToFit="1"/>
    </xf>
    <xf numFmtId="4" fontId="1" fillId="2" borderId="0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right"/>
    </xf>
    <xf numFmtId="4" fontId="1" fillId="2" borderId="6" xfId="0" applyNumberFormat="1" applyFont="1" applyFill="1" applyBorder="1" applyAlignment="1"/>
    <xf numFmtId="0" fontId="0" fillId="2" borderId="0" xfId="0" applyFill="1" applyBorder="1" applyAlignment="1">
      <alignment horizontal="right"/>
    </xf>
    <xf numFmtId="4" fontId="0" fillId="2" borderId="0" xfId="0" applyNumberFormat="1" applyFont="1" applyFill="1" applyBorder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shrinkToFit="1"/>
    </xf>
    <xf numFmtId="0" fontId="1" fillId="4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" fontId="3" fillId="3" borderId="2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vertical="center" shrinkToFit="1"/>
    </xf>
    <xf numFmtId="4" fontId="0" fillId="2" borderId="0" xfId="0" applyNumberFormat="1" applyFont="1" applyFill="1" applyBorder="1" applyAlignment="1">
      <alignment vertical="center" shrinkToFit="1"/>
    </xf>
    <xf numFmtId="0" fontId="0" fillId="2" borderId="0" xfId="0" applyFill="1" applyBorder="1"/>
    <xf numFmtId="4" fontId="1" fillId="2" borderId="0" xfId="0" applyNumberFormat="1" applyFont="1" applyFill="1" applyBorder="1"/>
    <xf numFmtId="4" fontId="0" fillId="2" borderId="0" xfId="0" applyNumberFormat="1" applyFill="1" applyBorder="1"/>
    <xf numFmtId="4" fontId="2" fillId="2" borderId="0" xfId="0" applyNumberFormat="1" applyFont="1" applyFill="1" applyBorder="1" applyAlignment="1">
      <alignment horizontal="right" vertical="center" shrinkToFit="1"/>
    </xf>
    <xf numFmtId="0" fontId="1" fillId="2" borderId="7" xfId="0" applyFont="1" applyFill="1" applyBorder="1" applyAlignment="1">
      <alignment horizontal="center"/>
    </xf>
    <xf numFmtId="4" fontId="1" fillId="2" borderId="7" xfId="0" applyNumberFormat="1" applyFont="1" applyFill="1" applyBorder="1" applyAlignment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2"/>
  <sheetViews>
    <sheetView tabSelected="1" topLeftCell="A315" workbookViewId="0">
      <selection activeCell="A333" sqref="A333"/>
    </sheetView>
  </sheetViews>
  <sheetFormatPr baseColWidth="10" defaultRowHeight="15" x14ac:dyDescent="0.25"/>
  <cols>
    <col min="1" max="1" width="56.7109375" customWidth="1"/>
    <col min="2" max="2" width="30.140625" style="20" customWidth="1"/>
  </cols>
  <sheetData>
    <row r="1" spans="1:2" ht="42.75" customHeight="1" thickBot="1" x14ac:dyDescent="0.4">
      <c r="A1" s="43" t="s">
        <v>75</v>
      </c>
      <c r="B1" s="44"/>
    </row>
    <row r="3" spans="1:2" ht="15.75" thickBot="1" x14ac:dyDescent="0.3">
      <c r="A3" s="2"/>
      <c r="B3" s="10"/>
    </row>
    <row r="4" spans="1:2" ht="15.75" thickBot="1" x14ac:dyDescent="0.3">
      <c r="A4" s="28" t="s">
        <v>0</v>
      </c>
      <c r="B4" s="7">
        <f>B8</f>
        <v>1029.92</v>
      </c>
    </row>
    <row r="5" spans="1:2" x14ac:dyDescent="0.25">
      <c r="A5" s="14"/>
      <c r="B5" s="15"/>
    </row>
    <row r="6" spans="1:2" x14ac:dyDescent="0.25">
      <c r="A6" s="3" t="s">
        <v>55</v>
      </c>
      <c r="B6" s="8">
        <v>1029.92</v>
      </c>
    </row>
    <row r="7" spans="1:2" x14ac:dyDescent="0.25">
      <c r="A7" s="3"/>
      <c r="B7" s="8"/>
    </row>
    <row r="8" spans="1:2" x14ac:dyDescent="0.25">
      <c r="A8" s="34" t="s">
        <v>74</v>
      </c>
      <c r="B8" s="27">
        <f>SUM(B6)</f>
        <v>1029.92</v>
      </c>
    </row>
    <row r="9" spans="1:2" x14ac:dyDescent="0.25">
      <c r="A9" s="2"/>
      <c r="B9" s="10"/>
    </row>
    <row r="10" spans="1:2" ht="15.75" thickBot="1" x14ac:dyDescent="0.3">
      <c r="A10" s="2"/>
      <c r="B10" s="10"/>
    </row>
    <row r="11" spans="1:2" ht="15.75" thickBot="1" x14ac:dyDescent="0.3">
      <c r="A11" s="28" t="s">
        <v>2</v>
      </c>
      <c r="B11" s="7">
        <f>B15</f>
        <v>2105.62</v>
      </c>
    </row>
    <row r="12" spans="1:2" x14ac:dyDescent="0.25">
      <c r="A12" s="14"/>
      <c r="B12" s="15"/>
    </row>
    <row r="13" spans="1:2" x14ac:dyDescent="0.25">
      <c r="A13" s="3" t="s">
        <v>55</v>
      </c>
      <c r="B13" s="8">
        <f>669.42+478.74+478.74+478.72</f>
        <v>2105.62</v>
      </c>
    </row>
    <row r="14" spans="1:2" x14ac:dyDescent="0.25">
      <c r="A14" s="3"/>
      <c r="B14" s="8"/>
    </row>
    <row r="15" spans="1:2" x14ac:dyDescent="0.25">
      <c r="A15" s="34" t="s">
        <v>74</v>
      </c>
      <c r="B15" s="27">
        <f>SUM(B13)</f>
        <v>2105.62</v>
      </c>
    </row>
    <row r="16" spans="1:2" x14ac:dyDescent="0.25">
      <c r="A16" s="16"/>
      <c r="B16" s="9"/>
    </row>
    <row r="17" spans="1:2" ht="15.75" thickBot="1" x14ac:dyDescent="0.3">
      <c r="A17" s="2"/>
      <c r="B17" s="10"/>
    </row>
    <row r="18" spans="1:2" ht="15.75" thickBot="1" x14ac:dyDescent="0.3">
      <c r="A18" s="28" t="s">
        <v>3</v>
      </c>
      <c r="B18" s="7">
        <f>B24</f>
        <v>3379.79</v>
      </c>
    </row>
    <row r="19" spans="1:2" x14ac:dyDescent="0.25">
      <c r="A19" s="14"/>
      <c r="B19" s="15"/>
    </row>
    <row r="20" spans="1:2" x14ac:dyDescent="0.25">
      <c r="A20" s="35" t="s">
        <v>56</v>
      </c>
      <c r="B20" s="36">
        <v>1029.92</v>
      </c>
    </row>
    <row r="21" spans="1:2" x14ac:dyDescent="0.25">
      <c r="A21" s="35" t="s">
        <v>4</v>
      </c>
      <c r="B21" s="36">
        <v>133.1</v>
      </c>
    </row>
    <row r="22" spans="1:2" x14ac:dyDescent="0.25">
      <c r="A22" s="35" t="s">
        <v>57</v>
      </c>
      <c r="B22" s="36">
        <v>2216.77</v>
      </c>
    </row>
    <row r="23" spans="1:2" x14ac:dyDescent="0.25">
      <c r="A23" s="35"/>
      <c r="B23" s="36"/>
    </row>
    <row r="24" spans="1:2" x14ac:dyDescent="0.25">
      <c r="A24" s="26" t="s">
        <v>74</v>
      </c>
      <c r="B24" s="27">
        <f>SUM(B20:B22)</f>
        <v>3379.79</v>
      </c>
    </row>
    <row r="25" spans="1:2" x14ac:dyDescent="0.25">
      <c r="A25" s="2"/>
      <c r="B25" s="9"/>
    </row>
    <row r="26" spans="1:2" ht="15.75" thickBot="1" x14ac:dyDescent="0.3">
      <c r="A26" s="2"/>
      <c r="B26" s="10"/>
    </row>
    <row r="27" spans="1:2" ht="15.75" thickBot="1" x14ac:dyDescent="0.3">
      <c r="A27" s="28" t="s">
        <v>5</v>
      </c>
      <c r="B27" s="7">
        <f>B34</f>
        <v>2911.3</v>
      </c>
    </row>
    <row r="28" spans="1:2" x14ac:dyDescent="0.25">
      <c r="A28" s="14"/>
      <c r="B28" s="15"/>
    </row>
    <row r="29" spans="1:2" x14ac:dyDescent="0.25">
      <c r="A29" s="3" t="s">
        <v>58</v>
      </c>
      <c r="B29" s="8">
        <f>343.31+174.24+475.35+343.31+174.24+343.31</f>
        <v>1853.76</v>
      </c>
    </row>
    <row r="30" spans="1:2" x14ac:dyDescent="0.25">
      <c r="A30" s="3" t="s">
        <v>59</v>
      </c>
      <c r="B30" s="8">
        <v>302.5</v>
      </c>
    </row>
    <row r="31" spans="1:2" x14ac:dyDescent="0.25">
      <c r="A31" s="3" t="s">
        <v>60</v>
      </c>
      <c r="B31" s="8">
        <v>188.76</v>
      </c>
    </row>
    <row r="32" spans="1:2" x14ac:dyDescent="0.25">
      <c r="A32" s="3" t="s">
        <v>7</v>
      </c>
      <c r="B32" s="8">
        <v>566.28</v>
      </c>
    </row>
    <row r="33" spans="1:2" x14ac:dyDescent="0.25">
      <c r="A33" s="3"/>
      <c r="B33" s="8"/>
    </row>
    <row r="34" spans="1:2" x14ac:dyDescent="0.25">
      <c r="A34" s="26" t="s">
        <v>74</v>
      </c>
      <c r="B34" s="27">
        <f>SUM(B29:B32)</f>
        <v>2911.3</v>
      </c>
    </row>
    <row r="35" spans="1:2" x14ac:dyDescent="0.25">
      <c r="A35" s="2"/>
      <c r="B35" s="10"/>
    </row>
    <row r="36" spans="1:2" x14ac:dyDescent="0.25">
      <c r="A36" s="2"/>
      <c r="B36" s="9"/>
    </row>
    <row r="37" spans="1:2" ht="15.75" thickBot="1" x14ac:dyDescent="0.3">
      <c r="A37" s="2"/>
      <c r="B37" s="10"/>
    </row>
    <row r="38" spans="1:2" ht="15.75" thickBot="1" x14ac:dyDescent="0.3">
      <c r="A38" s="28" t="s">
        <v>8</v>
      </c>
      <c r="B38" s="7">
        <f>B45</f>
        <v>1667.38</v>
      </c>
    </row>
    <row r="39" spans="1:2" x14ac:dyDescent="0.25">
      <c r="A39" s="14"/>
      <c r="B39" s="15"/>
    </row>
    <row r="40" spans="1:2" x14ac:dyDescent="0.25">
      <c r="A40" s="3" t="s">
        <v>55</v>
      </c>
      <c r="B40" s="8">
        <v>174.24</v>
      </c>
    </row>
    <row r="41" spans="1:2" x14ac:dyDescent="0.25">
      <c r="A41" s="3" t="s">
        <v>7</v>
      </c>
      <c r="B41" s="8">
        <v>566.28</v>
      </c>
    </row>
    <row r="42" spans="1:2" x14ac:dyDescent="0.25">
      <c r="A42" s="3" t="s">
        <v>61</v>
      </c>
      <c r="B42" s="8">
        <v>726</v>
      </c>
    </row>
    <row r="43" spans="1:2" x14ac:dyDescent="0.25">
      <c r="A43" s="3" t="s">
        <v>62</v>
      </c>
      <c r="B43" s="8">
        <v>200.86</v>
      </c>
    </row>
    <row r="44" spans="1:2" x14ac:dyDescent="0.25">
      <c r="A44" s="3"/>
      <c r="B44" s="8"/>
    </row>
    <row r="45" spans="1:2" x14ac:dyDescent="0.25">
      <c r="A45" s="26" t="s">
        <v>74</v>
      </c>
      <c r="B45" s="27">
        <f>SUM(B40:B43)</f>
        <v>1667.38</v>
      </c>
    </row>
    <row r="46" spans="1:2" x14ac:dyDescent="0.25">
      <c r="A46" s="2"/>
      <c r="B46" s="9"/>
    </row>
    <row r="47" spans="1:2" ht="15.75" thickBot="1" x14ac:dyDescent="0.3">
      <c r="A47" s="2"/>
      <c r="B47" s="10"/>
    </row>
    <row r="48" spans="1:2" ht="15.75" thickBot="1" x14ac:dyDescent="0.3">
      <c r="A48" s="28" t="s">
        <v>9</v>
      </c>
      <c r="B48" s="7">
        <f>B50+B51+B52+B53+B54+B55+B56+B57</f>
        <v>7653.0000000000009</v>
      </c>
    </row>
    <row r="49" spans="1:4" x14ac:dyDescent="0.25">
      <c r="A49" s="14"/>
      <c r="B49" s="15"/>
    </row>
    <row r="50" spans="1:4" x14ac:dyDescent="0.25">
      <c r="A50" s="3" t="s">
        <v>55</v>
      </c>
      <c r="B50" s="8">
        <v>1916.64</v>
      </c>
      <c r="D50" s="1"/>
    </row>
    <row r="51" spans="1:4" x14ac:dyDescent="0.25">
      <c r="A51" s="3" t="s">
        <v>63</v>
      </c>
      <c r="B51" s="8">
        <v>605</v>
      </c>
      <c r="D51" s="6"/>
    </row>
    <row r="52" spans="1:4" x14ac:dyDescent="0.25">
      <c r="A52" s="3" t="s">
        <v>60</v>
      </c>
      <c r="B52" s="8">
        <f>188.76+188.76</f>
        <v>377.52</v>
      </c>
    </row>
    <row r="53" spans="1:4" x14ac:dyDescent="0.25">
      <c r="A53" s="3" t="s">
        <v>64</v>
      </c>
      <c r="B53" s="8">
        <v>472.38</v>
      </c>
    </row>
    <row r="54" spans="1:4" x14ac:dyDescent="0.25">
      <c r="A54" s="3" t="s">
        <v>4</v>
      </c>
      <c r="B54" s="8">
        <f>484+363</f>
        <v>847</v>
      </c>
    </row>
    <row r="55" spans="1:4" x14ac:dyDescent="0.25">
      <c r="A55" s="35" t="s">
        <v>57</v>
      </c>
      <c r="B55" s="8">
        <v>1055.5999999999999</v>
      </c>
    </row>
    <row r="56" spans="1:4" x14ac:dyDescent="0.25">
      <c r="A56" s="3" t="s">
        <v>61</v>
      </c>
      <c r="B56" s="8">
        <f>726+726+726</f>
        <v>2178</v>
      </c>
    </row>
    <row r="57" spans="1:4" x14ac:dyDescent="0.25">
      <c r="A57" s="3" t="s">
        <v>62</v>
      </c>
      <c r="B57" s="8">
        <v>200.86</v>
      </c>
    </row>
    <row r="58" spans="1:4" x14ac:dyDescent="0.25">
      <c r="A58" s="3"/>
      <c r="B58" s="8"/>
    </row>
    <row r="59" spans="1:4" x14ac:dyDescent="0.25">
      <c r="A59" s="26" t="s">
        <v>74</v>
      </c>
      <c r="B59" s="27">
        <f>SUM(B50:B57)</f>
        <v>7653.0000000000009</v>
      </c>
    </row>
    <row r="60" spans="1:4" x14ac:dyDescent="0.25">
      <c r="A60" s="2"/>
      <c r="B60" s="9"/>
    </row>
    <row r="61" spans="1:4" x14ac:dyDescent="0.25">
      <c r="A61" s="2"/>
      <c r="B61" s="10"/>
    </row>
    <row r="62" spans="1:4" ht="15.75" thickBot="1" x14ac:dyDescent="0.3">
      <c r="A62" s="2"/>
      <c r="B62" s="10"/>
    </row>
    <row r="63" spans="1:4" ht="15.75" thickBot="1" x14ac:dyDescent="0.3">
      <c r="A63" s="29" t="s">
        <v>10</v>
      </c>
      <c r="B63" s="17">
        <v>354.93</v>
      </c>
    </row>
    <row r="64" spans="1:4" x14ac:dyDescent="0.25">
      <c r="A64" s="14"/>
      <c r="B64" s="15"/>
    </row>
    <row r="65" spans="1:2" x14ac:dyDescent="0.25">
      <c r="A65" s="3" t="s">
        <v>55</v>
      </c>
      <c r="B65" s="8">
        <v>354.93</v>
      </c>
    </row>
    <row r="66" spans="1:2" x14ac:dyDescent="0.25">
      <c r="A66" s="3"/>
      <c r="B66" s="8"/>
    </row>
    <row r="67" spans="1:2" x14ac:dyDescent="0.25">
      <c r="A67" s="26" t="s">
        <v>74</v>
      </c>
      <c r="B67" s="27">
        <f>SUM(B65)</f>
        <v>354.93</v>
      </c>
    </row>
    <row r="68" spans="1:2" x14ac:dyDescent="0.25">
      <c r="A68" s="2"/>
      <c r="B68" s="9"/>
    </row>
    <row r="69" spans="1:2" ht="15.75" thickBot="1" x14ac:dyDescent="0.3">
      <c r="A69" s="2"/>
      <c r="B69" s="10"/>
    </row>
    <row r="70" spans="1:2" ht="15.75" thickBot="1" x14ac:dyDescent="0.3">
      <c r="A70" s="29" t="s">
        <v>11</v>
      </c>
      <c r="B70" s="7">
        <f>B74</f>
        <v>526.4</v>
      </c>
    </row>
    <row r="71" spans="1:2" x14ac:dyDescent="0.25">
      <c r="A71" s="14"/>
      <c r="B71" s="15"/>
    </row>
    <row r="72" spans="1:2" x14ac:dyDescent="0.25">
      <c r="A72" s="3" t="s">
        <v>1</v>
      </c>
      <c r="B72" s="8">
        <v>526.4</v>
      </c>
    </row>
    <row r="73" spans="1:2" x14ac:dyDescent="0.25">
      <c r="A73" s="3"/>
      <c r="B73" s="8"/>
    </row>
    <row r="74" spans="1:2" x14ac:dyDescent="0.25">
      <c r="A74" s="26" t="s">
        <v>74</v>
      </c>
      <c r="B74" s="27">
        <f>SUM(B72)</f>
        <v>526.4</v>
      </c>
    </row>
    <row r="75" spans="1:2" x14ac:dyDescent="0.25">
      <c r="A75" s="37"/>
      <c r="B75" s="38"/>
    </row>
    <row r="76" spans="1:2" ht="15.75" thickBot="1" x14ac:dyDescent="0.3">
      <c r="A76" s="2"/>
      <c r="B76" s="10"/>
    </row>
    <row r="77" spans="1:2" ht="15.75" thickBot="1" x14ac:dyDescent="0.3">
      <c r="A77" s="29" t="s">
        <v>12</v>
      </c>
      <c r="B77" s="17">
        <f>B81</f>
        <v>526.4</v>
      </c>
    </row>
    <row r="78" spans="1:2" x14ac:dyDescent="0.25">
      <c r="A78" s="14"/>
      <c r="B78" s="15"/>
    </row>
    <row r="79" spans="1:2" x14ac:dyDescent="0.25">
      <c r="A79" s="3" t="s">
        <v>55</v>
      </c>
      <c r="B79" s="8">
        <v>526.4</v>
      </c>
    </row>
    <row r="80" spans="1:2" x14ac:dyDescent="0.25">
      <c r="A80" s="3"/>
      <c r="B80" s="8"/>
    </row>
    <row r="81" spans="1:4" x14ac:dyDescent="0.25">
      <c r="A81" s="26" t="s">
        <v>74</v>
      </c>
      <c r="B81" s="8">
        <f>SUM(B79)</f>
        <v>526.4</v>
      </c>
    </row>
    <row r="82" spans="1:4" x14ac:dyDescent="0.25">
      <c r="A82" s="3"/>
      <c r="B82" s="18"/>
    </row>
    <row r="83" spans="1:4" ht="15.75" thickBot="1" x14ac:dyDescent="0.3">
      <c r="A83" s="2"/>
      <c r="B83" s="10"/>
    </row>
    <row r="84" spans="1:4" ht="15.75" thickBot="1" x14ac:dyDescent="0.3">
      <c r="A84" s="28" t="s">
        <v>13</v>
      </c>
      <c r="B84" s="7">
        <f>B94</f>
        <v>3657.74</v>
      </c>
    </row>
    <row r="85" spans="1:4" x14ac:dyDescent="0.25">
      <c r="A85" s="14"/>
      <c r="B85" s="15"/>
    </row>
    <row r="86" spans="1:4" x14ac:dyDescent="0.25">
      <c r="A86" s="3" t="s">
        <v>55</v>
      </c>
      <c r="B86" s="8">
        <f>871.36</f>
        <v>871.36</v>
      </c>
      <c r="D86" s="1"/>
    </row>
    <row r="87" spans="1:4" x14ac:dyDescent="0.25">
      <c r="A87" s="3" t="s">
        <v>63</v>
      </c>
      <c r="B87" s="8">
        <v>302.5</v>
      </c>
    </row>
    <row r="88" spans="1:4" x14ac:dyDescent="0.25">
      <c r="A88" s="3" t="s">
        <v>60</v>
      </c>
      <c r="B88" s="8">
        <v>188.76</v>
      </c>
      <c r="D88" s="6"/>
    </row>
    <row r="89" spans="1:4" x14ac:dyDescent="0.25">
      <c r="A89" s="3" t="s">
        <v>64</v>
      </c>
      <c r="B89" s="8">
        <v>472.38</v>
      </c>
    </row>
    <row r="90" spans="1:4" x14ac:dyDescent="0.25">
      <c r="A90" s="3" t="s">
        <v>7</v>
      </c>
      <c r="B90" s="8">
        <v>566.28</v>
      </c>
    </row>
    <row r="91" spans="1:4" x14ac:dyDescent="0.25">
      <c r="A91" s="35" t="s">
        <v>57</v>
      </c>
      <c r="B91" s="8">
        <v>1055.5999999999999</v>
      </c>
    </row>
    <row r="92" spans="1:4" x14ac:dyDescent="0.25">
      <c r="A92" s="3" t="s">
        <v>62</v>
      </c>
      <c r="B92" s="8">
        <v>200.86</v>
      </c>
    </row>
    <row r="93" spans="1:4" x14ac:dyDescent="0.25">
      <c r="A93" s="3"/>
      <c r="B93" s="8"/>
    </row>
    <row r="94" spans="1:4" x14ac:dyDescent="0.25">
      <c r="A94" s="26" t="s">
        <v>74</v>
      </c>
      <c r="B94" s="27">
        <f>SUM(B86:B92)</f>
        <v>3657.74</v>
      </c>
    </row>
    <row r="95" spans="1:4" x14ac:dyDescent="0.25">
      <c r="A95" s="2"/>
      <c r="B95" s="9"/>
    </row>
    <row r="96" spans="1:4" ht="15.75" thickBot="1" x14ac:dyDescent="0.3">
      <c r="A96" s="2"/>
      <c r="B96" s="10"/>
    </row>
    <row r="97" spans="1:4" ht="15.75" thickBot="1" x14ac:dyDescent="0.3">
      <c r="A97" s="28" t="s">
        <v>14</v>
      </c>
      <c r="B97" s="7">
        <f>B101</f>
        <v>818.66</v>
      </c>
    </row>
    <row r="98" spans="1:4" x14ac:dyDescent="0.25">
      <c r="A98" s="14"/>
      <c r="B98" s="15"/>
    </row>
    <row r="99" spans="1:4" x14ac:dyDescent="0.25">
      <c r="A99" s="3" t="s">
        <v>55</v>
      </c>
      <c r="B99" s="8">
        <v>818.66</v>
      </c>
    </row>
    <row r="100" spans="1:4" x14ac:dyDescent="0.25">
      <c r="A100" s="3"/>
      <c r="B100" s="8"/>
    </row>
    <row r="101" spans="1:4" x14ac:dyDescent="0.25">
      <c r="A101" s="26" t="s">
        <v>74</v>
      </c>
      <c r="B101" s="39">
        <f>SUM(B99)</f>
        <v>818.66</v>
      </c>
    </row>
    <row r="102" spans="1:4" x14ac:dyDescent="0.25">
      <c r="A102" s="2"/>
      <c r="B102" s="9"/>
    </row>
    <row r="103" spans="1:4" ht="15.75" thickBot="1" x14ac:dyDescent="0.3">
      <c r="A103" s="2"/>
      <c r="B103" s="10"/>
    </row>
    <row r="104" spans="1:4" ht="15.75" thickBot="1" x14ac:dyDescent="0.3">
      <c r="A104" s="28" t="s">
        <v>15</v>
      </c>
      <c r="B104" s="7">
        <f>B112</f>
        <v>2938.6</v>
      </c>
      <c r="D104" s="11"/>
    </row>
    <row r="105" spans="1:4" x14ac:dyDescent="0.25">
      <c r="A105" s="14"/>
      <c r="B105" s="15"/>
      <c r="D105" s="11"/>
    </row>
    <row r="106" spans="1:4" x14ac:dyDescent="0.25">
      <c r="A106" s="3" t="s">
        <v>55</v>
      </c>
      <c r="B106" s="8">
        <f>308.91+305.16+308.91+174.24</f>
        <v>1097.22</v>
      </c>
      <c r="D106" s="4"/>
    </row>
    <row r="107" spans="1:4" x14ac:dyDescent="0.25">
      <c r="A107" s="3" t="s">
        <v>60</v>
      </c>
      <c r="B107" s="8">
        <v>188.76</v>
      </c>
      <c r="D107" s="4"/>
    </row>
    <row r="108" spans="1:4" x14ac:dyDescent="0.25">
      <c r="A108" s="3" t="s">
        <v>7</v>
      </c>
      <c r="B108" s="8">
        <v>321.62</v>
      </c>
      <c r="D108" s="4"/>
    </row>
    <row r="109" spans="1:4" x14ac:dyDescent="0.25">
      <c r="A109" s="3" t="s">
        <v>4</v>
      </c>
      <c r="B109" s="8">
        <v>605</v>
      </c>
      <c r="D109" s="4"/>
    </row>
    <row r="110" spans="1:4" x14ac:dyDescent="0.25">
      <c r="A110" s="3" t="s">
        <v>61</v>
      </c>
      <c r="B110" s="8">
        <v>726</v>
      </c>
      <c r="D110" s="4"/>
    </row>
    <row r="111" spans="1:4" x14ac:dyDescent="0.25">
      <c r="A111" s="3"/>
      <c r="B111" s="8"/>
      <c r="D111" s="4"/>
    </row>
    <row r="112" spans="1:4" x14ac:dyDescent="0.25">
      <c r="A112" s="26" t="s">
        <v>74</v>
      </c>
      <c r="B112" s="27">
        <f>SUM(B106:B110)</f>
        <v>2938.6</v>
      </c>
      <c r="D112" s="11"/>
    </row>
    <row r="113" spans="1:4" x14ac:dyDescent="0.25">
      <c r="A113" s="2"/>
      <c r="B113" s="9"/>
      <c r="D113" s="13"/>
    </row>
    <row r="114" spans="1:4" ht="15.75" thickBot="1" x14ac:dyDescent="0.3">
      <c r="A114" s="2"/>
      <c r="B114" s="10"/>
    </row>
    <row r="115" spans="1:4" ht="15.75" thickBot="1" x14ac:dyDescent="0.3">
      <c r="A115" s="28" t="s">
        <v>16</v>
      </c>
      <c r="B115" s="7">
        <f>B122</f>
        <v>2722.7</v>
      </c>
    </row>
    <row r="116" spans="1:4" x14ac:dyDescent="0.25">
      <c r="A116" s="14"/>
      <c r="B116" s="15"/>
    </row>
    <row r="117" spans="1:4" x14ac:dyDescent="0.25">
      <c r="A117" s="3" t="s">
        <v>55</v>
      </c>
      <c r="B117" s="8">
        <f>174.24+427.23+174.24+427.23</f>
        <v>1202.94</v>
      </c>
    </row>
    <row r="118" spans="1:4" x14ac:dyDescent="0.25">
      <c r="A118" s="3" t="s">
        <v>63</v>
      </c>
      <c r="B118" s="8">
        <v>605</v>
      </c>
    </row>
    <row r="119" spans="1:4" x14ac:dyDescent="0.25">
      <c r="A119" s="3" t="s">
        <v>60</v>
      </c>
      <c r="B119" s="8">
        <v>188.76</v>
      </c>
    </row>
    <row r="120" spans="1:4" x14ac:dyDescent="0.25">
      <c r="A120" s="3" t="s">
        <v>61</v>
      </c>
      <c r="B120" s="8">
        <v>726</v>
      </c>
    </row>
    <row r="121" spans="1:4" x14ac:dyDescent="0.25">
      <c r="A121" s="3"/>
      <c r="B121" s="8"/>
    </row>
    <row r="122" spans="1:4" x14ac:dyDescent="0.25">
      <c r="A122" s="26" t="s">
        <v>74</v>
      </c>
      <c r="B122" s="8">
        <f>SUM(B117:B120)</f>
        <v>2722.7</v>
      </c>
    </row>
    <row r="123" spans="1:4" x14ac:dyDescent="0.25">
      <c r="A123" s="3"/>
      <c r="B123" s="18"/>
    </row>
    <row r="124" spans="1:4" ht="15.75" thickBot="1" x14ac:dyDescent="0.3">
      <c r="A124" s="2"/>
      <c r="B124" s="10"/>
    </row>
    <row r="125" spans="1:4" ht="15.75" thickBot="1" x14ac:dyDescent="0.3">
      <c r="A125" s="28" t="s">
        <v>17</v>
      </c>
      <c r="B125" s="19">
        <f>B130</f>
        <v>2141.48</v>
      </c>
    </row>
    <row r="126" spans="1:4" x14ac:dyDescent="0.25">
      <c r="A126" s="14"/>
      <c r="B126" s="21"/>
    </row>
    <row r="127" spans="1:4" x14ac:dyDescent="0.25">
      <c r="A127" s="3" t="s">
        <v>55</v>
      </c>
      <c r="B127" s="40">
        <v>1415.48</v>
      </c>
    </row>
    <row r="128" spans="1:4" x14ac:dyDescent="0.25">
      <c r="A128" s="3" t="s">
        <v>61</v>
      </c>
      <c r="B128" s="8">
        <v>726</v>
      </c>
    </row>
    <row r="129" spans="1:2" x14ac:dyDescent="0.25">
      <c r="A129" s="3"/>
      <c r="B129" s="8"/>
    </row>
    <row r="130" spans="1:2" x14ac:dyDescent="0.25">
      <c r="A130" s="26" t="s">
        <v>74</v>
      </c>
      <c r="B130" s="8">
        <f>SUM(B127:B128)</f>
        <v>2141.48</v>
      </c>
    </row>
    <row r="131" spans="1:2" x14ac:dyDescent="0.25">
      <c r="A131" s="3"/>
      <c r="B131" s="18"/>
    </row>
    <row r="132" spans="1:2" ht="15.75" thickBot="1" x14ac:dyDescent="0.3">
      <c r="A132" s="2"/>
      <c r="B132" s="10"/>
    </row>
    <row r="133" spans="1:2" ht="15.75" thickBot="1" x14ac:dyDescent="0.3">
      <c r="A133" s="30" t="s">
        <v>18</v>
      </c>
      <c r="B133" s="12">
        <f>B138</f>
        <v>2726.3200000000006</v>
      </c>
    </row>
    <row r="134" spans="1:2" x14ac:dyDescent="0.25">
      <c r="A134" s="22"/>
      <c r="B134" s="18"/>
    </row>
    <row r="135" spans="1:2" x14ac:dyDescent="0.25">
      <c r="A135" s="3" t="s">
        <v>55</v>
      </c>
      <c r="B135" s="8">
        <f>174.24+174.24+475.35+343.31+475.35+174.24+343.31</f>
        <v>2160.0400000000004</v>
      </c>
    </row>
    <row r="136" spans="1:2" x14ac:dyDescent="0.25">
      <c r="A136" s="3" t="s">
        <v>7</v>
      </c>
      <c r="B136" s="8">
        <v>566.28</v>
      </c>
    </row>
    <row r="137" spans="1:2" x14ac:dyDescent="0.25">
      <c r="A137" s="3"/>
      <c r="B137" s="8"/>
    </row>
    <row r="138" spans="1:2" x14ac:dyDescent="0.25">
      <c r="A138" s="26" t="s">
        <v>74</v>
      </c>
      <c r="B138" s="8">
        <f>SUM(B135:B136)</f>
        <v>2726.3200000000006</v>
      </c>
    </row>
    <row r="139" spans="1:2" x14ac:dyDescent="0.25">
      <c r="A139" s="3"/>
      <c r="B139" s="18"/>
    </row>
    <row r="140" spans="1:2" x14ac:dyDescent="0.25">
      <c r="A140" s="2"/>
      <c r="B140" s="10"/>
    </row>
    <row r="141" spans="1:2" ht="15.75" thickBot="1" x14ac:dyDescent="0.3">
      <c r="A141" s="2"/>
      <c r="B141" s="10"/>
    </row>
    <row r="142" spans="1:2" ht="15.75" thickBot="1" x14ac:dyDescent="0.3">
      <c r="A142" s="28" t="s">
        <v>19</v>
      </c>
      <c r="B142" s="7">
        <f>B146</f>
        <v>1331</v>
      </c>
    </row>
    <row r="143" spans="1:2" x14ac:dyDescent="0.25">
      <c r="A143" s="14"/>
      <c r="B143" s="15"/>
    </row>
    <row r="144" spans="1:2" x14ac:dyDescent="0.25">
      <c r="A144" s="3" t="s">
        <v>20</v>
      </c>
      <c r="B144" s="8">
        <v>1331</v>
      </c>
    </row>
    <row r="145" spans="1:2" x14ac:dyDescent="0.25">
      <c r="A145" s="3"/>
      <c r="B145" s="8"/>
    </row>
    <row r="146" spans="1:2" x14ac:dyDescent="0.25">
      <c r="A146" s="26" t="s">
        <v>74</v>
      </c>
      <c r="B146" s="8">
        <f>SUM(B144)</f>
        <v>1331</v>
      </c>
    </row>
    <row r="147" spans="1:2" x14ac:dyDescent="0.25">
      <c r="A147" s="3"/>
      <c r="B147" s="18"/>
    </row>
    <row r="148" spans="1:2" ht="15.75" thickBot="1" x14ac:dyDescent="0.3">
      <c r="A148" s="2"/>
      <c r="B148" s="10"/>
    </row>
    <row r="149" spans="1:2" ht="15.75" thickBot="1" x14ac:dyDescent="0.3">
      <c r="A149" s="28" t="s">
        <v>21</v>
      </c>
      <c r="B149" s="7">
        <f>B153</f>
        <v>290.39999999999998</v>
      </c>
    </row>
    <row r="150" spans="1:2" x14ac:dyDescent="0.25">
      <c r="A150" s="14"/>
      <c r="B150" s="15"/>
    </row>
    <row r="151" spans="1:2" x14ac:dyDescent="0.25">
      <c r="A151" s="3" t="s">
        <v>4</v>
      </c>
      <c r="B151" s="8">
        <v>290.39999999999998</v>
      </c>
    </row>
    <row r="152" spans="1:2" x14ac:dyDescent="0.25">
      <c r="A152" s="3"/>
      <c r="B152" s="8"/>
    </row>
    <row r="153" spans="1:2" x14ac:dyDescent="0.25">
      <c r="A153" s="26" t="s">
        <v>74</v>
      </c>
      <c r="B153" s="8">
        <f>SUM(B151)</f>
        <v>290.39999999999998</v>
      </c>
    </row>
    <row r="154" spans="1:2" x14ac:dyDescent="0.25">
      <c r="A154" s="3"/>
      <c r="B154" s="18"/>
    </row>
    <row r="155" spans="1:2" ht="15.75" thickBot="1" x14ac:dyDescent="0.3">
      <c r="A155" s="2"/>
      <c r="B155" s="10"/>
    </row>
    <row r="156" spans="1:2" ht="15.75" thickBot="1" x14ac:dyDescent="0.3">
      <c r="A156" s="28" t="s">
        <v>22</v>
      </c>
      <c r="B156" s="7">
        <f>B161</f>
        <v>1209.46</v>
      </c>
    </row>
    <row r="157" spans="1:2" x14ac:dyDescent="0.25">
      <c r="A157" s="14"/>
      <c r="B157" s="15"/>
    </row>
    <row r="158" spans="1:2" x14ac:dyDescent="0.25">
      <c r="A158" s="3" t="s">
        <v>55</v>
      </c>
      <c r="B158" s="8">
        <v>737.08</v>
      </c>
    </row>
    <row r="159" spans="1:2" x14ac:dyDescent="0.25">
      <c r="A159" s="3" t="s">
        <v>64</v>
      </c>
      <c r="B159" s="8">
        <v>472.38</v>
      </c>
    </row>
    <row r="160" spans="1:2" x14ac:dyDescent="0.25">
      <c r="A160" s="3"/>
      <c r="B160" s="8"/>
    </row>
    <row r="161" spans="1:2" x14ac:dyDescent="0.25">
      <c r="A161" s="26" t="s">
        <v>74</v>
      </c>
      <c r="B161" s="27">
        <f>SUM(B158:B159)</f>
        <v>1209.46</v>
      </c>
    </row>
    <row r="162" spans="1:2" x14ac:dyDescent="0.25">
      <c r="A162" s="2"/>
      <c r="B162" s="9"/>
    </row>
    <row r="163" spans="1:2" ht="15.75" thickBot="1" x14ac:dyDescent="0.3">
      <c r="A163" s="2"/>
      <c r="B163" s="10"/>
    </row>
    <row r="164" spans="1:2" ht="15.75" thickBot="1" x14ac:dyDescent="0.3">
      <c r="A164" s="28" t="s">
        <v>23</v>
      </c>
      <c r="B164" s="7">
        <f>B168</f>
        <v>2420</v>
      </c>
    </row>
    <row r="165" spans="1:2" x14ac:dyDescent="0.25">
      <c r="A165" s="14"/>
      <c r="B165" s="15"/>
    </row>
    <row r="166" spans="1:2" x14ac:dyDescent="0.25">
      <c r="A166" s="3" t="s">
        <v>55</v>
      </c>
      <c r="B166" s="8">
        <v>2420</v>
      </c>
    </row>
    <row r="167" spans="1:2" x14ac:dyDescent="0.25">
      <c r="A167" s="3"/>
      <c r="B167" s="8"/>
    </row>
    <row r="168" spans="1:2" x14ac:dyDescent="0.25">
      <c r="A168" s="26" t="s">
        <v>74</v>
      </c>
      <c r="B168" s="8">
        <f>SUM(B166)</f>
        <v>2420</v>
      </c>
    </row>
    <row r="169" spans="1:2" x14ac:dyDescent="0.25">
      <c r="A169" s="2"/>
      <c r="B169" s="9"/>
    </row>
    <row r="170" spans="1:2" ht="15.75" thickBot="1" x14ac:dyDescent="0.3">
      <c r="A170" s="2"/>
      <c r="B170" s="10"/>
    </row>
    <row r="171" spans="1:2" ht="15.75" thickBot="1" x14ac:dyDescent="0.3">
      <c r="A171" s="29" t="s">
        <v>24</v>
      </c>
      <c r="B171" s="17">
        <f>B176</f>
        <v>510.38</v>
      </c>
    </row>
    <row r="172" spans="1:2" x14ac:dyDescent="0.25">
      <c r="A172" s="14"/>
      <c r="B172" s="15"/>
    </row>
    <row r="173" spans="1:2" x14ac:dyDescent="0.25">
      <c r="A173" s="3" t="s">
        <v>6</v>
      </c>
      <c r="B173" s="8">
        <v>188.76</v>
      </c>
    </row>
    <row r="174" spans="1:2" x14ac:dyDescent="0.25">
      <c r="A174" s="3" t="s">
        <v>7</v>
      </c>
      <c r="B174" s="8">
        <v>321.62</v>
      </c>
    </row>
    <row r="175" spans="1:2" x14ac:dyDescent="0.25">
      <c r="A175" s="3"/>
      <c r="B175" s="8"/>
    </row>
    <row r="176" spans="1:2" x14ac:dyDescent="0.25">
      <c r="A176" s="26" t="s">
        <v>74</v>
      </c>
      <c r="B176" s="27">
        <f>SUM(B173:B174)</f>
        <v>510.38</v>
      </c>
    </row>
    <row r="177" spans="1:4" x14ac:dyDescent="0.25">
      <c r="A177" s="2"/>
      <c r="B177" s="9"/>
    </row>
    <row r="178" spans="1:4" ht="15.75" thickBot="1" x14ac:dyDescent="0.3">
      <c r="A178" s="2"/>
      <c r="B178" s="10"/>
    </row>
    <row r="179" spans="1:4" ht="15.75" thickBot="1" x14ac:dyDescent="0.3">
      <c r="A179" s="31" t="s">
        <v>25</v>
      </c>
      <c r="B179" s="25">
        <f>B183</f>
        <v>174.24</v>
      </c>
    </row>
    <row r="180" spans="1:4" x14ac:dyDescent="0.25">
      <c r="A180" s="41"/>
      <c r="B180" s="42"/>
    </row>
    <row r="181" spans="1:4" x14ac:dyDescent="0.25">
      <c r="A181" s="3" t="s">
        <v>55</v>
      </c>
      <c r="B181" s="8">
        <v>174.24</v>
      </c>
    </row>
    <row r="182" spans="1:4" x14ac:dyDescent="0.25">
      <c r="A182" s="3"/>
      <c r="B182" s="8"/>
    </row>
    <row r="183" spans="1:4" x14ac:dyDescent="0.25">
      <c r="A183" s="26" t="s">
        <v>74</v>
      </c>
      <c r="B183" s="27">
        <f>SUM(B181)</f>
        <v>174.24</v>
      </c>
    </row>
    <row r="184" spans="1:4" x14ac:dyDescent="0.25">
      <c r="A184" s="2"/>
      <c r="B184" s="9"/>
    </row>
    <row r="185" spans="1:4" ht="15.75" thickBot="1" x14ac:dyDescent="0.3">
      <c r="A185" s="2"/>
      <c r="B185" s="10"/>
    </row>
    <row r="186" spans="1:4" ht="15.75" thickBot="1" x14ac:dyDescent="0.3">
      <c r="A186" s="29" t="s">
        <v>26</v>
      </c>
      <c r="B186" s="7">
        <f>B198</f>
        <v>5516.3799999999992</v>
      </c>
    </row>
    <row r="187" spans="1:4" x14ac:dyDescent="0.25">
      <c r="A187" s="14"/>
      <c r="B187" s="15"/>
    </row>
    <row r="188" spans="1:4" x14ac:dyDescent="0.25">
      <c r="A188" s="3" t="s">
        <v>55</v>
      </c>
      <c r="B188" s="8">
        <f>174.24+737.08+526.4+174.24</f>
        <v>1611.96</v>
      </c>
      <c r="D188" s="4"/>
    </row>
    <row r="189" spans="1:4" x14ac:dyDescent="0.25">
      <c r="A189" s="3" t="s">
        <v>63</v>
      </c>
      <c r="B189" s="8">
        <f>605+242</f>
        <v>847</v>
      </c>
      <c r="D189" s="4"/>
    </row>
    <row r="190" spans="1:4" x14ac:dyDescent="0.25">
      <c r="A190" s="3" t="s">
        <v>60</v>
      </c>
      <c r="B190" s="8">
        <v>188.76</v>
      </c>
      <c r="D190" s="4"/>
    </row>
    <row r="191" spans="1:4" x14ac:dyDescent="0.25">
      <c r="A191" s="3" t="s">
        <v>64</v>
      </c>
      <c r="B191" s="8">
        <v>472.38</v>
      </c>
      <c r="D191" s="4"/>
    </row>
    <row r="192" spans="1:4" x14ac:dyDescent="0.25">
      <c r="A192" s="3" t="s">
        <v>7</v>
      </c>
      <c r="B192" s="8">
        <v>566.28</v>
      </c>
      <c r="D192" s="4"/>
    </row>
    <row r="193" spans="1:4" x14ac:dyDescent="0.25">
      <c r="A193" s="3" t="s">
        <v>4</v>
      </c>
      <c r="B193" s="8">
        <v>242</v>
      </c>
      <c r="D193" s="4"/>
    </row>
    <row r="194" spans="1:4" x14ac:dyDescent="0.25">
      <c r="A194" s="35" t="s">
        <v>57</v>
      </c>
      <c r="B194" s="8">
        <v>1055.5999999999999</v>
      </c>
      <c r="D194" s="4"/>
    </row>
    <row r="195" spans="1:4" x14ac:dyDescent="0.25">
      <c r="A195" s="3" t="s">
        <v>65</v>
      </c>
      <c r="B195" s="8">
        <v>302.5</v>
      </c>
      <c r="D195" s="4"/>
    </row>
    <row r="196" spans="1:4" x14ac:dyDescent="0.25">
      <c r="A196" s="3" t="s">
        <v>67</v>
      </c>
      <c r="B196" s="8">
        <v>229.9</v>
      </c>
      <c r="D196" s="4"/>
    </row>
    <row r="197" spans="1:4" x14ac:dyDescent="0.25">
      <c r="A197" s="3"/>
      <c r="B197" s="8"/>
      <c r="D197" s="4"/>
    </row>
    <row r="198" spans="1:4" x14ac:dyDescent="0.25">
      <c r="A198" s="26" t="s">
        <v>74</v>
      </c>
      <c r="B198" s="27">
        <f>SUM(B188:B196)</f>
        <v>5516.3799999999992</v>
      </c>
      <c r="D198" s="11"/>
    </row>
    <row r="199" spans="1:4" x14ac:dyDescent="0.25">
      <c r="A199" s="2"/>
      <c r="B199" s="9"/>
      <c r="D199" s="6"/>
    </row>
    <row r="200" spans="1:4" ht="15.75" thickBot="1" x14ac:dyDescent="0.3">
      <c r="A200" s="2"/>
      <c r="B200" s="9"/>
      <c r="D200" s="6"/>
    </row>
    <row r="201" spans="1:4" ht="15.75" thickBot="1" x14ac:dyDescent="0.3">
      <c r="A201" s="29" t="s">
        <v>70</v>
      </c>
      <c r="B201" s="7">
        <f>B206</f>
        <v>1172.8800000000001</v>
      </c>
      <c r="D201" s="6"/>
    </row>
    <row r="202" spans="1:4" x14ac:dyDescent="0.25">
      <c r="A202" s="14"/>
      <c r="B202" s="15"/>
      <c r="D202" s="6"/>
    </row>
    <row r="203" spans="1:4" x14ac:dyDescent="0.25">
      <c r="A203" s="3" t="s">
        <v>55</v>
      </c>
      <c r="B203" s="8">
        <f>174.24+183.1+174.24</f>
        <v>531.58000000000004</v>
      </c>
      <c r="D203" s="6"/>
    </row>
    <row r="204" spans="1:4" x14ac:dyDescent="0.25">
      <c r="A204" s="37" t="s">
        <v>71</v>
      </c>
      <c r="B204" s="39">
        <v>641.29999999999995</v>
      </c>
      <c r="D204" s="6"/>
    </row>
    <row r="205" spans="1:4" x14ac:dyDescent="0.25">
      <c r="A205" s="35"/>
      <c r="B205" s="39"/>
      <c r="D205" s="6"/>
    </row>
    <row r="206" spans="1:4" x14ac:dyDescent="0.25">
      <c r="A206" s="26" t="s">
        <v>74</v>
      </c>
      <c r="B206" s="27">
        <f>SUM(B203:B204)</f>
        <v>1172.8800000000001</v>
      </c>
      <c r="D206" s="6"/>
    </row>
    <row r="207" spans="1:4" x14ac:dyDescent="0.25">
      <c r="A207" s="2"/>
      <c r="B207" s="9"/>
      <c r="D207" s="6"/>
    </row>
    <row r="208" spans="1:4" x14ac:dyDescent="0.25">
      <c r="A208" s="2"/>
      <c r="B208" s="9"/>
      <c r="D208" s="6"/>
    </row>
    <row r="209" spans="1:4" ht="15.75" thickBot="1" x14ac:dyDescent="0.3">
      <c r="A209" s="2"/>
      <c r="B209" s="10"/>
    </row>
    <row r="210" spans="1:4" ht="15.75" thickBot="1" x14ac:dyDescent="0.3">
      <c r="A210" s="28" t="s">
        <v>27</v>
      </c>
      <c r="B210" s="7">
        <f>B224</f>
        <v>11970.890000000001</v>
      </c>
      <c r="D210" s="11"/>
    </row>
    <row r="211" spans="1:4" x14ac:dyDescent="0.25">
      <c r="A211" s="14"/>
      <c r="B211" s="15"/>
      <c r="D211" s="11"/>
    </row>
    <row r="212" spans="1:4" x14ac:dyDescent="0.25">
      <c r="A212" s="3" t="s">
        <v>55</v>
      </c>
      <c r="B212" s="8">
        <f>174.24+174.24+1029.92+174.24+526.35+737.08+737.08+308.91+526.35+774.4</f>
        <v>5162.8099999999995</v>
      </c>
      <c r="D212" s="4"/>
    </row>
    <row r="213" spans="1:4" x14ac:dyDescent="0.25">
      <c r="A213" s="3" t="s">
        <v>63</v>
      </c>
      <c r="B213" s="8">
        <v>1270.5</v>
      </c>
      <c r="D213" s="4"/>
    </row>
    <row r="214" spans="1:4" x14ac:dyDescent="0.25">
      <c r="A214" s="3" t="s">
        <v>60</v>
      </c>
      <c r="B214" s="8">
        <v>188.76</v>
      </c>
      <c r="D214" s="4"/>
    </row>
    <row r="215" spans="1:4" x14ac:dyDescent="0.25">
      <c r="A215" s="3" t="s">
        <v>64</v>
      </c>
      <c r="B215" s="8">
        <v>472.38</v>
      </c>
      <c r="D215" s="4"/>
    </row>
    <row r="216" spans="1:4" x14ac:dyDescent="0.25">
      <c r="A216" s="3" t="s">
        <v>4</v>
      </c>
      <c r="B216" s="8">
        <v>484</v>
      </c>
      <c r="D216" s="4"/>
    </row>
    <row r="217" spans="1:4" x14ac:dyDescent="0.25">
      <c r="A217" s="35" t="s">
        <v>57</v>
      </c>
      <c r="B217" s="8">
        <v>2111.21</v>
      </c>
      <c r="D217" s="4"/>
    </row>
    <row r="218" spans="1:4" x14ac:dyDescent="0.25">
      <c r="A218" s="3" t="s">
        <v>61</v>
      </c>
      <c r="B218" s="8">
        <v>726</v>
      </c>
      <c r="D218" s="4"/>
    </row>
    <row r="219" spans="1:4" x14ac:dyDescent="0.25">
      <c r="A219" s="3" t="s">
        <v>65</v>
      </c>
      <c r="B219" s="8">
        <v>302.5</v>
      </c>
      <c r="D219" s="4"/>
    </row>
    <row r="220" spans="1:4" x14ac:dyDescent="0.25">
      <c r="A220" s="3" t="s">
        <v>67</v>
      </c>
      <c r="B220" s="8">
        <v>477.95</v>
      </c>
      <c r="D220" s="4"/>
    </row>
    <row r="221" spans="1:4" x14ac:dyDescent="0.25">
      <c r="A221" s="3" t="s">
        <v>28</v>
      </c>
      <c r="B221" s="8">
        <v>544.5</v>
      </c>
      <c r="D221" s="4"/>
    </row>
    <row r="222" spans="1:4" x14ac:dyDescent="0.25">
      <c r="A222" s="3" t="s">
        <v>29</v>
      </c>
      <c r="B222" s="8">
        <v>230.28</v>
      </c>
      <c r="D222" s="4"/>
    </row>
    <row r="223" spans="1:4" x14ac:dyDescent="0.25">
      <c r="A223" s="3"/>
      <c r="B223" s="8"/>
      <c r="D223" s="4"/>
    </row>
    <row r="224" spans="1:4" x14ac:dyDescent="0.25">
      <c r="A224" s="26" t="s">
        <v>74</v>
      </c>
      <c r="B224" s="27">
        <f>SUM(B212:B222)</f>
        <v>11970.890000000001</v>
      </c>
    </row>
    <row r="225" spans="1:4" x14ac:dyDescent="0.25">
      <c r="A225" s="2"/>
      <c r="B225" s="9"/>
      <c r="D225" s="6"/>
    </row>
    <row r="226" spans="1:4" ht="15.75" thickBot="1" x14ac:dyDescent="0.3">
      <c r="A226" s="2"/>
      <c r="B226" s="10"/>
    </row>
    <row r="227" spans="1:4" ht="15.75" thickBot="1" x14ac:dyDescent="0.3">
      <c r="A227" s="29" t="s">
        <v>30</v>
      </c>
      <c r="B227" s="7">
        <f>B235</f>
        <v>3944.35</v>
      </c>
    </row>
    <row r="228" spans="1:4" x14ac:dyDescent="0.25">
      <c r="A228" s="41"/>
      <c r="B228" s="42"/>
    </row>
    <row r="229" spans="1:4" x14ac:dyDescent="0.25">
      <c r="A229" s="3" t="s">
        <v>55</v>
      </c>
      <c r="B229" s="8">
        <f>253.52+174.24+427.23+174.24</f>
        <v>1029.23</v>
      </c>
    </row>
    <row r="230" spans="1:4" x14ac:dyDescent="0.25">
      <c r="A230" s="3" t="s">
        <v>60</v>
      </c>
      <c r="B230" s="8">
        <v>188.76</v>
      </c>
    </row>
    <row r="231" spans="1:4" x14ac:dyDescent="0.25">
      <c r="A231" s="3" t="s">
        <v>64</v>
      </c>
      <c r="B231" s="8">
        <f>472.38+472.38</f>
        <v>944.76</v>
      </c>
    </row>
    <row r="232" spans="1:4" x14ac:dyDescent="0.25">
      <c r="A232" s="35" t="s">
        <v>57</v>
      </c>
      <c r="B232" s="8">
        <v>1055.5999999999999</v>
      </c>
    </row>
    <row r="233" spans="1:4" x14ac:dyDescent="0.25">
      <c r="A233" s="3" t="s">
        <v>61</v>
      </c>
      <c r="B233" s="8">
        <v>726</v>
      </c>
    </row>
    <row r="234" spans="1:4" x14ac:dyDescent="0.25">
      <c r="A234" s="3"/>
      <c r="B234" s="8"/>
    </row>
    <row r="235" spans="1:4" x14ac:dyDescent="0.25">
      <c r="A235" s="26" t="s">
        <v>74</v>
      </c>
      <c r="B235" s="8">
        <f>SUM(B229:B233)</f>
        <v>3944.35</v>
      </c>
    </row>
    <row r="236" spans="1:4" x14ac:dyDescent="0.25">
      <c r="A236" s="3"/>
      <c r="B236" s="18"/>
    </row>
    <row r="237" spans="1:4" ht="15.75" thickBot="1" x14ac:dyDescent="0.3">
      <c r="A237" s="2"/>
      <c r="B237" s="10"/>
    </row>
    <row r="238" spans="1:4" ht="15.75" thickBot="1" x14ac:dyDescent="0.3">
      <c r="A238" s="30" t="s">
        <v>31</v>
      </c>
      <c r="B238" s="12">
        <f>B242</f>
        <v>544.5</v>
      </c>
    </row>
    <row r="239" spans="1:4" x14ac:dyDescent="0.25">
      <c r="A239" s="22"/>
      <c r="B239" s="18"/>
    </row>
    <row r="240" spans="1:4" x14ac:dyDescent="0.25">
      <c r="A240" s="3" t="s">
        <v>4</v>
      </c>
      <c r="B240" s="8">
        <v>544.5</v>
      </c>
    </row>
    <row r="241" spans="1:2" x14ac:dyDescent="0.25">
      <c r="A241" s="3"/>
      <c r="B241" s="8"/>
    </row>
    <row r="242" spans="1:2" x14ac:dyDescent="0.25">
      <c r="A242" s="26" t="s">
        <v>74</v>
      </c>
      <c r="B242" s="27">
        <f>SUM(B240)</f>
        <v>544.5</v>
      </c>
    </row>
    <row r="243" spans="1:2" x14ac:dyDescent="0.25">
      <c r="A243" s="2"/>
      <c r="B243" s="9"/>
    </row>
    <row r="244" spans="1:2" ht="15.75" thickBot="1" x14ac:dyDescent="0.3">
      <c r="A244" s="2"/>
      <c r="B244" s="10"/>
    </row>
    <row r="245" spans="1:2" ht="15.75" thickBot="1" x14ac:dyDescent="0.3">
      <c r="A245" s="28" t="s">
        <v>32</v>
      </c>
      <c r="B245" s="7">
        <f>B249</f>
        <v>690.14</v>
      </c>
    </row>
    <row r="246" spans="1:2" x14ac:dyDescent="0.25">
      <c r="A246" s="14"/>
      <c r="B246" s="15"/>
    </row>
    <row r="247" spans="1:2" x14ac:dyDescent="0.25">
      <c r="A247" s="3" t="s">
        <v>55</v>
      </c>
      <c r="B247" s="8">
        <f>183.1+253.52+253.52</f>
        <v>690.14</v>
      </c>
    </row>
    <row r="248" spans="1:2" x14ac:dyDescent="0.25">
      <c r="A248" s="3"/>
      <c r="B248" s="8"/>
    </row>
    <row r="249" spans="1:2" x14ac:dyDescent="0.25">
      <c r="A249" s="26" t="s">
        <v>74</v>
      </c>
      <c r="B249" s="27">
        <f>SUM(B247)</f>
        <v>690.14</v>
      </c>
    </row>
    <row r="250" spans="1:2" x14ac:dyDescent="0.25">
      <c r="A250" s="2"/>
      <c r="B250" s="9"/>
    </row>
    <row r="251" spans="1:2" ht="15.75" thickBot="1" x14ac:dyDescent="0.3">
      <c r="A251" s="2"/>
      <c r="B251" s="10"/>
    </row>
    <row r="252" spans="1:2" ht="15.75" thickBot="1" x14ac:dyDescent="0.3">
      <c r="A252" s="29" t="s">
        <v>33</v>
      </c>
      <c r="B252" s="17">
        <f>B256</f>
        <v>1637.31</v>
      </c>
    </row>
    <row r="253" spans="1:2" x14ac:dyDescent="0.25">
      <c r="A253" s="14"/>
      <c r="B253" s="15"/>
    </row>
    <row r="254" spans="1:2" x14ac:dyDescent="0.25">
      <c r="A254" s="3" t="s">
        <v>55</v>
      </c>
      <c r="B254" s="8">
        <f>686.61+950.7</f>
        <v>1637.31</v>
      </c>
    </row>
    <row r="255" spans="1:2" x14ac:dyDescent="0.25">
      <c r="A255" s="3"/>
      <c r="B255" s="8"/>
    </row>
    <row r="256" spans="1:2" x14ac:dyDescent="0.25">
      <c r="A256" s="26" t="s">
        <v>74</v>
      </c>
      <c r="B256" s="27">
        <f>SUM(B254)</f>
        <v>1637.31</v>
      </c>
    </row>
    <row r="257" spans="1:2" x14ac:dyDescent="0.25">
      <c r="A257" s="37"/>
      <c r="B257" s="38"/>
    </row>
    <row r="258" spans="1:2" ht="15.75" thickBot="1" x14ac:dyDescent="0.3">
      <c r="A258" s="2"/>
      <c r="B258" s="10"/>
    </row>
    <row r="259" spans="1:2" ht="15.75" thickBot="1" x14ac:dyDescent="0.3">
      <c r="A259" s="29" t="s">
        <v>34</v>
      </c>
      <c r="B259" s="17">
        <f>B263</f>
        <v>174.24</v>
      </c>
    </row>
    <row r="260" spans="1:2" x14ac:dyDescent="0.25">
      <c r="A260" s="14"/>
      <c r="B260" s="15"/>
    </row>
    <row r="261" spans="1:2" x14ac:dyDescent="0.25">
      <c r="A261" s="3" t="s">
        <v>55</v>
      </c>
      <c r="B261" s="8">
        <v>174.24</v>
      </c>
    </row>
    <row r="262" spans="1:2" x14ac:dyDescent="0.25">
      <c r="A262" s="3"/>
      <c r="B262" s="8"/>
    </row>
    <row r="263" spans="1:2" x14ac:dyDescent="0.25">
      <c r="A263" s="26" t="s">
        <v>74</v>
      </c>
      <c r="B263" s="8">
        <f>SUM(B261)</f>
        <v>174.24</v>
      </c>
    </row>
    <row r="264" spans="1:2" x14ac:dyDescent="0.25">
      <c r="A264" s="2"/>
      <c r="B264" s="9"/>
    </row>
    <row r="265" spans="1:2" ht="15.75" thickBot="1" x14ac:dyDescent="0.3">
      <c r="A265" s="26"/>
      <c r="B265" s="27"/>
    </row>
    <row r="266" spans="1:2" ht="15.75" thickBot="1" x14ac:dyDescent="0.3">
      <c r="A266" s="29" t="s">
        <v>78</v>
      </c>
      <c r="B266" s="17">
        <f>B277</f>
        <v>10736.51</v>
      </c>
    </row>
    <row r="267" spans="1:2" x14ac:dyDescent="0.25">
      <c r="A267" s="14"/>
      <c r="B267" s="15"/>
    </row>
    <row r="268" spans="1:2" x14ac:dyDescent="0.25">
      <c r="A268" s="3" t="s">
        <v>55</v>
      </c>
      <c r="B268" s="8">
        <f>174.24+475.35+174.24+174.24+174.24</f>
        <v>1172.31</v>
      </c>
    </row>
    <row r="269" spans="1:2" x14ac:dyDescent="0.25">
      <c r="A269" s="3" t="s">
        <v>7</v>
      </c>
      <c r="B269" s="8">
        <v>566.28</v>
      </c>
    </row>
    <row r="270" spans="1:2" x14ac:dyDescent="0.25">
      <c r="A270" s="3" t="s">
        <v>61</v>
      </c>
      <c r="B270" s="8">
        <v>726</v>
      </c>
    </row>
    <row r="271" spans="1:2" x14ac:dyDescent="0.25">
      <c r="A271" s="3" t="s">
        <v>63</v>
      </c>
      <c r="B271" s="8">
        <f>605+605</f>
        <v>1210</v>
      </c>
    </row>
    <row r="272" spans="1:2" x14ac:dyDescent="0.25">
      <c r="A272" s="3" t="s">
        <v>60</v>
      </c>
      <c r="B272" s="8">
        <f>314.6+314.16</f>
        <v>628.76</v>
      </c>
    </row>
    <row r="273" spans="1:2" x14ac:dyDescent="0.25">
      <c r="A273" s="3" t="s">
        <v>64</v>
      </c>
      <c r="B273" s="8">
        <f>393.25+393.25</f>
        <v>786.5</v>
      </c>
    </row>
    <row r="274" spans="1:2" x14ac:dyDescent="0.25">
      <c r="A274" s="3" t="s">
        <v>4</v>
      </c>
      <c r="B274" s="8">
        <f>1452+484+1452</f>
        <v>3388</v>
      </c>
    </row>
    <row r="275" spans="1:2" x14ac:dyDescent="0.25">
      <c r="A275" s="35" t="s">
        <v>57</v>
      </c>
      <c r="B275" s="8">
        <f>1129.33+1129.33</f>
        <v>2258.66</v>
      </c>
    </row>
    <row r="276" spans="1:2" x14ac:dyDescent="0.25">
      <c r="A276" s="35"/>
      <c r="B276" s="8"/>
    </row>
    <row r="277" spans="1:2" x14ac:dyDescent="0.25">
      <c r="A277" s="26" t="s">
        <v>74</v>
      </c>
      <c r="B277" s="8">
        <f>SUM(B268:B275)</f>
        <v>10736.51</v>
      </c>
    </row>
    <row r="278" spans="1:2" x14ac:dyDescent="0.25">
      <c r="A278" s="26"/>
      <c r="B278" s="27"/>
    </row>
    <row r="279" spans="1:2" x14ac:dyDescent="0.25">
      <c r="A279" s="26"/>
      <c r="B279" s="27"/>
    </row>
    <row r="280" spans="1:2" x14ac:dyDescent="0.25">
      <c r="A280" s="2"/>
      <c r="B280" s="9"/>
    </row>
    <row r="281" spans="1:2" ht="15.75" thickBot="1" x14ac:dyDescent="0.3">
      <c r="A281" s="2"/>
      <c r="B281" s="10"/>
    </row>
    <row r="282" spans="1:2" ht="15.75" thickBot="1" x14ac:dyDescent="0.3">
      <c r="A282" s="28" t="s">
        <v>35</v>
      </c>
      <c r="B282" s="17">
        <f>B286</f>
        <v>1789.88</v>
      </c>
    </row>
    <row r="283" spans="1:2" x14ac:dyDescent="0.25">
      <c r="A283" s="14"/>
      <c r="B283" s="15"/>
    </row>
    <row r="284" spans="1:2" x14ac:dyDescent="0.25">
      <c r="A284" s="3" t="s">
        <v>55</v>
      </c>
      <c r="B284" s="8">
        <f>737.08+526.4+526.4</f>
        <v>1789.88</v>
      </c>
    </row>
    <row r="285" spans="1:2" x14ac:dyDescent="0.25">
      <c r="A285" s="3"/>
      <c r="B285" s="8"/>
    </row>
    <row r="286" spans="1:2" x14ac:dyDescent="0.25">
      <c r="A286" s="26" t="s">
        <v>74</v>
      </c>
      <c r="B286" s="8">
        <f>SUM(B284)</f>
        <v>1789.88</v>
      </c>
    </row>
    <row r="287" spans="1:2" x14ac:dyDescent="0.25">
      <c r="A287" s="3"/>
      <c r="B287" s="8"/>
    </row>
    <row r="288" spans="1:2" x14ac:dyDescent="0.25">
      <c r="A288" s="2"/>
      <c r="B288" s="9"/>
    </row>
    <row r="289" spans="1:2" ht="15.75" thickBot="1" x14ac:dyDescent="0.3">
      <c r="A289" s="2"/>
      <c r="B289" s="10"/>
    </row>
    <row r="290" spans="1:2" ht="15.75" thickBot="1" x14ac:dyDescent="0.3">
      <c r="A290" s="29" t="s">
        <v>36</v>
      </c>
      <c r="B290" s="7">
        <f>2584.56</f>
        <v>2584.56</v>
      </c>
    </row>
    <row r="291" spans="1:2" x14ac:dyDescent="0.25">
      <c r="A291" s="14"/>
      <c r="B291" s="15"/>
    </row>
    <row r="292" spans="1:2" x14ac:dyDescent="0.25">
      <c r="A292" s="3" t="s">
        <v>7</v>
      </c>
      <c r="B292" s="8">
        <f>566.28+566.28</f>
        <v>1132.56</v>
      </c>
    </row>
    <row r="293" spans="1:2" x14ac:dyDescent="0.25">
      <c r="A293" s="3" t="s">
        <v>61</v>
      </c>
      <c r="B293" s="8">
        <f>726+726</f>
        <v>1452</v>
      </c>
    </row>
    <row r="294" spans="1:2" x14ac:dyDescent="0.25">
      <c r="A294" s="3"/>
      <c r="B294" s="8"/>
    </row>
    <row r="295" spans="1:2" x14ac:dyDescent="0.25">
      <c r="A295" s="26" t="s">
        <v>74</v>
      </c>
      <c r="B295" s="38">
        <f>SUM(B292:B293)</f>
        <v>2584.56</v>
      </c>
    </row>
    <row r="296" spans="1:2" x14ac:dyDescent="0.25">
      <c r="A296" s="2"/>
      <c r="B296" s="9"/>
    </row>
    <row r="297" spans="1:2" ht="15.75" thickBot="1" x14ac:dyDescent="0.3">
      <c r="A297" s="2"/>
      <c r="B297" s="10"/>
    </row>
    <row r="298" spans="1:2" ht="15.75" thickBot="1" x14ac:dyDescent="0.3">
      <c r="A298" s="28" t="s">
        <v>37</v>
      </c>
      <c r="B298" s="7">
        <v>275.82</v>
      </c>
    </row>
    <row r="299" spans="1:2" x14ac:dyDescent="0.25">
      <c r="A299" s="14"/>
      <c r="B299" s="15"/>
    </row>
    <row r="300" spans="1:2" x14ac:dyDescent="0.25">
      <c r="A300" s="3" t="s">
        <v>55</v>
      </c>
      <c r="B300" s="8">
        <v>275.82</v>
      </c>
    </row>
    <row r="301" spans="1:2" x14ac:dyDescent="0.25">
      <c r="A301" s="3"/>
      <c r="B301" s="8"/>
    </row>
    <row r="302" spans="1:2" x14ac:dyDescent="0.25">
      <c r="A302" s="26" t="s">
        <v>74</v>
      </c>
      <c r="B302" s="8">
        <f>SUM(B300)</f>
        <v>275.82</v>
      </c>
    </row>
    <row r="303" spans="1:2" x14ac:dyDescent="0.25">
      <c r="A303" s="2"/>
      <c r="B303" s="9"/>
    </row>
    <row r="304" spans="1:2" ht="15.75" thickBot="1" x14ac:dyDescent="0.3">
      <c r="A304" s="2"/>
      <c r="B304" s="10"/>
    </row>
    <row r="305" spans="1:4" ht="15.75" thickBot="1" x14ac:dyDescent="0.3">
      <c r="A305" s="30" t="s">
        <v>38</v>
      </c>
      <c r="B305" s="12">
        <f>B314</f>
        <v>3547.7200000000003</v>
      </c>
    </row>
    <row r="306" spans="1:4" x14ac:dyDescent="0.25">
      <c r="A306" s="22"/>
      <c r="B306" s="18"/>
    </row>
    <row r="307" spans="1:4" x14ac:dyDescent="0.25">
      <c r="A307" s="3" t="s">
        <v>55</v>
      </c>
      <c r="B307" s="8">
        <f>174.24+174.24</f>
        <v>348.48</v>
      </c>
    </row>
    <row r="308" spans="1:4" x14ac:dyDescent="0.25">
      <c r="A308" s="3" t="s">
        <v>63</v>
      </c>
      <c r="B308" s="8">
        <v>605</v>
      </c>
    </row>
    <row r="309" spans="1:4" x14ac:dyDescent="0.25">
      <c r="A309" s="3" t="s">
        <v>7</v>
      </c>
      <c r="B309" s="8">
        <v>566.28</v>
      </c>
    </row>
    <row r="310" spans="1:4" x14ac:dyDescent="0.25">
      <c r="A310" s="3" t="s">
        <v>66</v>
      </c>
      <c r="B310" s="8">
        <v>375.1</v>
      </c>
    </row>
    <row r="311" spans="1:4" x14ac:dyDescent="0.25">
      <c r="A311" s="3" t="s">
        <v>61</v>
      </c>
      <c r="B311" s="8">
        <f>726+726</f>
        <v>1452</v>
      </c>
    </row>
    <row r="312" spans="1:4" x14ac:dyDescent="0.25">
      <c r="A312" s="3" t="s">
        <v>62</v>
      </c>
      <c r="B312" s="8">
        <v>200.86</v>
      </c>
    </row>
    <row r="313" spans="1:4" x14ac:dyDescent="0.25">
      <c r="A313" s="3"/>
      <c r="B313" s="8"/>
    </row>
    <row r="314" spans="1:4" x14ac:dyDescent="0.25">
      <c r="A314" s="26" t="s">
        <v>74</v>
      </c>
      <c r="B314" s="27">
        <f>SUM(B307:B312)</f>
        <v>3547.7200000000003</v>
      </c>
    </row>
    <row r="315" spans="1:4" x14ac:dyDescent="0.25">
      <c r="A315" s="2"/>
      <c r="B315" s="9"/>
    </row>
    <row r="316" spans="1:4" ht="15.75" thickBot="1" x14ac:dyDescent="0.3">
      <c r="A316" s="2"/>
      <c r="B316" s="10"/>
    </row>
    <row r="317" spans="1:4" ht="15.75" thickBot="1" x14ac:dyDescent="0.3">
      <c r="A317" s="28" t="s">
        <v>39</v>
      </c>
      <c r="B317" s="7">
        <f>B336</f>
        <v>46921.9</v>
      </c>
      <c r="D317" s="11"/>
    </row>
    <row r="318" spans="1:4" x14ac:dyDescent="0.25">
      <c r="A318" s="14"/>
      <c r="B318" s="15"/>
      <c r="D318" s="11"/>
    </row>
    <row r="319" spans="1:4" x14ac:dyDescent="0.25">
      <c r="A319" s="3" t="s">
        <v>55</v>
      </c>
      <c r="B319" s="8">
        <f>1029.92+1815+1235.91+174.24+475.35+343.31+174.24+5454.15+878.05+526.4</f>
        <v>12106.569999999998</v>
      </c>
      <c r="D319" s="4"/>
    </row>
    <row r="320" spans="1:4" x14ac:dyDescent="0.25">
      <c r="A320" s="3" t="s">
        <v>7</v>
      </c>
      <c r="B320" s="8">
        <v>566.28</v>
      </c>
      <c r="D320" s="4"/>
    </row>
    <row r="321" spans="1:4" x14ac:dyDescent="0.25">
      <c r="A321" s="3" t="s">
        <v>66</v>
      </c>
      <c r="B321" s="8">
        <f>375.1+375.1</f>
        <v>750.2</v>
      </c>
      <c r="D321" s="4"/>
    </row>
    <row r="322" spans="1:4" x14ac:dyDescent="0.25">
      <c r="A322" s="3" t="s">
        <v>61</v>
      </c>
      <c r="B322" s="8">
        <v>726</v>
      </c>
      <c r="D322" s="4"/>
    </row>
    <row r="323" spans="1:4" x14ac:dyDescent="0.25">
      <c r="A323" s="3" t="s">
        <v>68</v>
      </c>
      <c r="B323" s="8">
        <f>998.25+5203</f>
        <v>6201.25</v>
      </c>
      <c r="D323" s="4"/>
    </row>
    <row r="324" spans="1:4" x14ac:dyDescent="0.25">
      <c r="A324" s="37" t="s">
        <v>72</v>
      </c>
      <c r="B324" s="39">
        <v>1210</v>
      </c>
      <c r="D324" s="11"/>
    </row>
    <row r="325" spans="1:4" x14ac:dyDescent="0.25">
      <c r="A325" s="37" t="s">
        <v>73</v>
      </c>
      <c r="B325" s="39">
        <v>484</v>
      </c>
      <c r="D325" s="11"/>
    </row>
    <row r="326" spans="1:4" x14ac:dyDescent="0.25">
      <c r="A326" s="37" t="s">
        <v>77</v>
      </c>
      <c r="B326" s="39">
        <v>786.5</v>
      </c>
      <c r="D326" s="11"/>
    </row>
    <row r="327" spans="1:4" x14ac:dyDescent="0.25">
      <c r="A327" s="37" t="s">
        <v>79</v>
      </c>
      <c r="B327" s="39">
        <f>3630+3630</f>
        <v>7260</v>
      </c>
      <c r="D327" s="11"/>
    </row>
    <row r="328" spans="1:4" x14ac:dyDescent="0.25">
      <c r="A328" s="37" t="s">
        <v>80</v>
      </c>
      <c r="B328" s="39">
        <v>242</v>
      </c>
      <c r="D328" s="11"/>
    </row>
    <row r="329" spans="1:4" x14ac:dyDescent="0.25">
      <c r="A329" s="37" t="s">
        <v>81</v>
      </c>
      <c r="B329" s="39">
        <v>5445</v>
      </c>
      <c r="D329" s="11"/>
    </row>
    <row r="330" spans="1:4" x14ac:dyDescent="0.25">
      <c r="A330" s="37" t="s">
        <v>82</v>
      </c>
      <c r="B330" s="39">
        <v>2976.6</v>
      </c>
      <c r="D330" s="11"/>
    </row>
    <row r="331" spans="1:4" x14ac:dyDescent="0.25">
      <c r="A331" s="37" t="s">
        <v>83</v>
      </c>
      <c r="B331" s="39">
        <v>4174.5</v>
      </c>
      <c r="D331" s="11"/>
    </row>
    <row r="332" spans="1:4" x14ac:dyDescent="0.25">
      <c r="A332" s="37" t="s">
        <v>84</v>
      </c>
      <c r="B332" s="39">
        <v>3025</v>
      </c>
      <c r="D332" s="11"/>
    </row>
    <row r="333" spans="1:4" x14ac:dyDescent="0.25">
      <c r="A333" s="37" t="s">
        <v>85</v>
      </c>
      <c r="B333" s="39">
        <v>968</v>
      </c>
      <c r="D333" s="11"/>
    </row>
    <row r="334" spans="1:4" x14ac:dyDescent="0.25">
      <c r="A334" s="37"/>
      <c r="B334" s="39"/>
      <c r="D334" s="11"/>
    </row>
    <row r="335" spans="1:4" x14ac:dyDescent="0.25">
      <c r="A335" s="37"/>
      <c r="B335" s="39"/>
      <c r="D335" s="11"/>
    </row>
    <row r="336" spans="1:4" x14ac:dyDescent="0.25">
      <c r="A336" s="26" t="s">
        <v>74</v>
      </c>
      <c r="B336" s="27">
        <f>SUM(B319:B335)</f>
        <v>46921.9</v>
      </c>
      <c r="D336" s="11"/>
    </row>
    <row r="337" spans="1:4" x14ac:dyDescent="0.25">
      <c r="A337" s="2"/>
      <c r="B337" s="10"/>
      <c r="D337" s="11"/>
    </row>
    <row r="338" spans="1:4" x14ac:dyDescent="0.25">
      <c r="A338" s="2"/>
      <c r="B338" s="9"/>
      <c r="D338" s="13"/>
    </row>
    <row r="339" spans="1:4" ht="15.75" thickBot="1" x14ac:dyDescent="0.3">
      <c r="A339" s="2"/>
      <c r="B339" s="10"/>
    </row>
    <row r="340" spans="1:4" ht="15.75" thickBot="1" x14ac:dyDescent="0.3">
      <c r="A340" s="29" t="s">
        <v>40</v>
      </c>
      <c r="B340" s="17">
        <f>B346</f>
        <v>2292.67</v>
      </c>
    </row>
    <row r="341" spans="1:4" x14ac:dyDescent="0.25">
      <c r="A341" s="14"/>
      <c r="B341" s="15"/>
    </row>
    <row r="342" spans="1:4" x14ac:dyDescent="0.25">
      <c r="A342" s="3" t="s">
        <v>55</v>
      </c>
      <c r="B342" s="8">
        <f>308.91+308.91+183.1+475.35</f>
        <v>1276.27</v>
      </c>
    </row>
    <row r="343" spans="1:4" x14ac:dyDescent="0.25">
      <c r="A343" s="3" t="s">
        <v>4</v>
      </c>
      <c r="B343" s="8">
        <v>290.39999999999998</v>
      </c>
    </row>
    <row r="344" spans="1:4" x14ac:dyDescent="0.25">
      <c r="A344" s="3" t="s">
        <v>61</v>
      </c>
      <c r="B344" s="8">
        <v>726</v>
      </c>
    </row>
    <row r="345" spans="1:4" x14ac:dyDescent="0.25">
      <c r="A345" s="3"/>
      <c r="B345" s="8"/>
    </row>
    <row r="346" spans="1:4" x14ac:dyDescent="0.25">
      <c r="A346" s="26" t="s">
        <v>74</v>
      </c>
      <c r="B346" s="27">
        <f>SUM(B342:B344)</f>
        <v>2292.67</v>
      </c>
    </row>
    <row r="347" spans="1:4" x14ac:dyDescent="0.25">
      <c r="A347" s="2"/>
      <c r="B347" s="9"/>
    </row>
    <row r="348" spans="1:4" ht="15.75" thickBot="1" x14ac:dyDescent="0.3">
      <c r="A348" s="2"/>
      <c r="B348" s="10"/>
    </row>
    <row r="349" spans="1:4" ht="15.75" thickBot="1" x14ac:dyDescent="0.3">
      <c r="A349" s="28" t="s">
        <v>41</v>
      </c>
      <c r="B349" s="7">
        <f>B357</f>
        <v>4642</v>
      </c>
    </row>
    <row r="350" spans="1:4" x14ac:dyDescent="0.25">
      <c r="A350" s="14"/>
      <c r="B350" s="15"/>
    </row>
    <row r="351" spans="1:4" x14ac:dyDescent="0.25">
      <c r="A351" s="3" t="s">
        <v>55</v>
      </c>
      <c r="B351" s="8">
        <f>174.24+572.17+572.17+413.72+413.72+174.24</f>
        <v>2320.2600000000002</v>
      </c>
    </row>
    <row r="352" spans="1:4" x14ac:dyDescent="0.25">
      <c r="A352" s="3" t="s">
        <v>63</v>
      </c>
      <c r="B352" s="8">
        <v>605</v>
      </c>
    </row>
    <row r="353" spans="1:2" x14ac:dyDescent="0.25">
      <c r="A353" s="3" t="s">
        <v>60</v>
      </c>
      <c r="B353" s="8">
        <v>188.76</v>
      </c>
    </row>
    <row r="354" spans="1:2" x14ac:dyDescent="0.25">
      <c r="A354" s="3" t="s">
        <v>64</v>
      </c>
      <c r="B354" s="8">
        <v>472.38</v>
      </c>
    </row>
    <row r="355" spans="1:2" x14ac:dyDescent="0.25">
      <c r="A355" s="35" t="s">
        <v>57</v>
      </c>
      <c r="B355" s="8">
        <v>1055.5999999999999</v>
      </c>
    </row>
    <row r="356" spans="1:2" x14ac:dyDescent="0.25">
      <c r="A356" s="35"/>
      <c r="B356" s="8"/>
    </row>
    <row r="357" spans="1:2" x14ac:dyDescent="0.25">
      <c r="A357" s="26" t="s">
        <v>74</v>
      </c>
      <c r="B357" s="27">
        <f>SUM(B351:B355)</f>
        <v>4642</v>
      </c>
    </row>
    <row r="358" spans="1:2" x14ac:dyDescent="0.25">
      <c r="A358" s="2"/>
      <c r="B358" s="9"/>
    </row>
    <row r="359" spans="1:2" x14ac:dyDescent="0.25">
      <c r="A359" s="2"/>
      <c r="B359" s="10"/>
    </row>
    <row r="360" spans="1:2" ht="15.75" thickBot="1" x14ac:dyDescent="0.3">
      <c r="A360" s="2"/>
      <c r="B360" s="10"/>
    </row>
    <row r="361" spans="1:2" ht="15.75" thickBot="1" x14ac:dyDescent="0.3">
      <c r="A361" s="29" t="s">
        <v>42</v>
      </c>
      <c r="B361" s="17">
        <f>B363+B364+B365</f>
        <v>3266.64</v>
      </c>
    </row>
    <row r="362" spans="1:2" x14ac:dyDescent="0.25">
      <c r="A362" s="14"/>
      <c r="B362" s="15"/>
    </row>
    <row r="363" spans="1:2" x14ac:dyDescent="0.25">
      <c r="A363" s="3" t="s">
        <v>61</v>
      </c>
      <c r="B363" s="8">
        <v>726</v>
      </c>
    </row>
    <row r="364" spans="1:2" x14ac:dyDescent="0.25">
      <c r="A364" s="3" t="s">
        <v>62</v>
      </c>
      <c r="B364" s="8">
        <v>200.86</v>
      </c>
    </row>
    <row r="365" spans="1:2" x14ac:dyDescent="0.25">
      <c r="A365" s="3" t="s">
        <v>55</v>
      </c>
      <c r="B365" s="8">
        <f>380.28+274.65+274.65+380.28+1029.92</f>
        <v>2339.7799999999997</v>
      </c>
    </row>
    <row r="366" spans="1:2" x14ac:dyDescent="0.25">
      <c r="A366" s="3"/>
      <c r="B366" s="8"/>
    </row>
    <row r="367" spans="1:2" x14ac:dyDescent="0.25">
      <c r="A367" s="26" t="s">
        <v>74</v>
      </c>
      <c r="B367" s="8">
        <f>SUM(B363:B365)</f>
        <v>3266.64</v>
      </c>
    </row>
    <row r="368" spans="1:2" x14ac:dyDescent="0.25">
      <c r="A368" s="2"/>
      <c r="B368" s="9"/>
    </row>
    <row r="369" spans="1:2" x14ac:dyDescent="0.25">
      <c r="A369" s="2"/>
      <c r="B369" s="10"/>
    </row>
    <row r="370" spans="1:2" ht="15.75" thickBot="1" x14ac:dyDescent="0.3">
      <c r="A370" s="2"/>
      <c r="B370" s="10"/>
    </row>
    <row r="371" spans="1:2" ht="15.75" thickBot="1" x14ac:dyDescent="0.3">
      <c r="A371" s="29" t="s">
        <v>43</v>
      </c>
      <c r="B371" s="17">
        <f>B373+B374+B375</f>
        <v>2031.97</v>
      </c>
    </row>
    <row r="372" spans="1:2" x14ac:dyDescent="0.25">
      <c r="A372" s="14"/>
      <c r="B372" s="15"/>
    </row>
    <row r="373" spans="1:2" x14ac:dyDescent="0.25">
      <c r="A373" s="35" t="s">
        <v>57</v>
      </c>
      <c r="B373" s="8">
        <v>1499.19</v>
      </c>
    </row>
    <row r="374" spans="1:2" x14ac:dyDescent="0.25">
      <c r="A374" s="3" t="s">
        <v>65</v>
      </c>
      <c r="B374" s="8">
        <v>302.5</v>
      </c>
    </row>
    <row r="375" spans="1:2" x14ac:dyDescent="0.25">
      <c r="A375" s="3" t="s">
        <v>29</v>
      </c>
      <c r="B375" s="8">
        <v>230.28</v>
      </c>
    </row>
    <row r="376" spans="1:2" x14ac:dyDescent="0.25">
      <c r="A376" s="3"/>
      <c r="B376" s="8"/>
    </row>
    <row r="377" spans="1:2" x14ac:dyDescent="0.25">
      <c r="A377" s="26" t="s">
        <v>74</v>
      </c>
      <c r="B377" s="27">
        <f>SUM(B373:B375)</f>
        <v>2031.97</v>
      </c>
    </row>
    <row r="378" spans="1:2" x14ac:dyDescent="0.25">
      <c r="A378" s="2"/>
      <c r="B378" s="9"/>
    </row>
    <row r="379" spans="1:2" ht="15.75" thickBot="1" x14ac:dyDescent="0.3">
      <c r="A379" s="2"/>
      <c r="B379" s="10"/>
    </row>
    <row r="380" spans="1:2" ht="15.75" thickBot="1" x14ac:dyDescent="0.3">
      <c r="A380" s="29" t="s">
        <v>44</v>
      </c>
      <c r="B380" s="17">
        <f>B384</f>
        <v>599</v>
      </c>
    </row>
    <row r="381" spans="1:2" x14ac:dyDescent="0.25">
      <c r="A381" s="14"/>
      <c r="B381" s="15"/>
    </row>
    <row r="382" spans="1:2" x14ac:dyDescent="0.25">
      <c r="A382" s="3" t="s">
        <v>55</v>
      </c>
      <c r="B382" s="8">
        <f>526.4+72.6</f>
        <v>599</v>
      </c>
    </row>
    <row r="383" spans="1:2" x14ac:dyDescent="0.25">
      <c r="A383" s="3"/>
      <c r="B383" s="8"/>
    </row>
    <row r="384" spans="1:2" x14ac:dyDescent="0.25">
      <c r="A384" s="26" t="s">
        <v>74</v>
      </c>
      <c r="B384" s="27">
        <f>SUM(B382)</f>
        <v>599</v>
      </c>
    </row>
    <row r="385" spans="1:2" x14ac:dyDescent="0.25">
      <c r="A385" s="2"/>
      <c r="B385" s="9"/>
    </row>
    <row r="386" spans="1:2" ht="15.75" thickBot="1" x14ac:dyDescent="0.3">
      <c r="A386" s="2"/>
      <c r="B386" s="10"/>
    </row>
    <row r="387" spans="1:2" ht="15.75" thickBot="1" x14ac:dyDescent="0.3">
      <c r="A387" s="29" t="s">
        <v>69</v>
      </c>
      <c r="B387" s="24">
        <f>B391</f>
        <v>1029.92</v>
      </c>
    </row>
    <row r="388" spans="1:2" x14ac:dyDescent="0.25">
      <c r="A388" s="14"/>
      <c r="B388" s="21"/>
    </row>
    <row r="389" spans="1:2" x14ac:dyDescent="0.25">
      <c r="A389" s="3" t="s">
        <v>55</v>
      </c>
      <c r="B389" s="8">
        <v>1029.92</v>
      </c>
    </row>
    <row r="390" spans="1:2" x14ac:dyDescent="0.25">
      <c r="A390" s="3"/>
      <c r="B390" s="8"/>
    </row>
    <row r="391" spans="1:2" x14ac:dyDescent="0.25">
      <c r="A391" s="26" t="s">
        <v>74</v>
      </c>
      <c r="B391" s="27">
        <f>SUM(B389)</f>
        <v>1029.92</v>
      </c>
    </row>
    <row r="392" spans="1:2" x14ac:dyDescent="0.25">
      <c r="A392" s="2"/>
      <c r="B392" s="9"/>
    </row>
    <row r="393" spans="1:2" ht="15.75" thickBot="1" x14ac:dyDescent="0.3">
      <c r="A393" s="2"/>
      <c r="B393" s="10"/>
    </row>
    <row r="394" spans="1:2" ht="15.75" thickBot="1" x14ac:dyDescent="0.3">
      <c r="A394" s="29" t="s">
        <v>45</v>
      </c>
      <c r="B394" s="24">
        <f>B398</f>
        <v>3526.3999999999996</v>
      </c>
    </row>
    <row r="395" spans="1:2" x14ac:dyDescent="0.25">
      <c r="A395" s="14"/>
      <c r="B395" s="21"/>
    </row>
    <row r="396" spans="1:2" x14ac:dyDescent="0.25">
      <c r="A396" s="3" t="s">
        <v>55</v>
      </c>
      <c r="B396" s="8">
        <f>1010.56+1010.56+475.35+343.31+343.31+343.31</f>
        <v>3526.3999999999996</v>
      </c>
    </row>
    <row r="397" spans="1:2" x14ac:dyDescent="0.25">
      <c r="A397" s="3"/>
      <c r="B397" s="8"/>
    </row>
    <row r="398" spans="1:2" x14ac:dyDescent="0.25">
      <c r="A398" s="26" t="s">
        <v>74</v>
      </c>
      <c r="B398" s="27">
        <f>SUM(B396)</f>
        <v>3526.3999999999996</v>
      </c>
    </row>
    <row r="399" spans="1:2" x14ac:dyDescent="0.25">
      <c r="A399" s="2"/>
      <c r="B399" s="9"/>
    </row>
    <row r="400" spans="1:2" ht="15.75" thickBot="1" x14ac:dyDescent="0.3">
      <c r="A400" s="2"/>
      <c r="B400" s="10"/>
    </row>
    <row r="401" spans="1:2" ht="15.75" thickBot="1" x14ac:dyDescent="0.3">
      <c r="A401" s="5" t="s">
        <v>46</v>
      </c>
      <c r="B401" s="24">
        <f>B405</f>
        <v>2420</v>
      </c>
    </row>
    <row r="402" spans="1:2" x14ac:dyDescent="0.25">
      <c r="A402" s="14"/>
      <c r="B402" s="23"/>
    </row>
    <row r="403" spans="1:2" x14ac:dyDescent="0.25">
      <c r="A403" s="3" t="s">
        <v>55</v>
      </c>
      <c r="B403" s="8">
        <v>2420</v>
      </c>
    </row>
    <row r="404" spans="1:2" x14ac:dyDescent="0.25">
      <c r="A404" s="3"/>
      <c r="B404" s="8"/>
    </row>
    <row r="405" spans="1:2" x14ac:dyDescent="0.25">
      <c r="A405" s="26" t="s">
        <v>74</v>
      </c>
      <c r="B405" s="27">
        <f>SUM(B403)</f>
        <v>2420</v>
      </c>
    </row>
    <row r="406" spans="1:2" x14ac:dyDescent="0.25">
      <c r="A406" s="2"/>
      <c r="B406" s="9"/>
    </row>
    <row r="407" spans="1:2" ht="15.75" thickBot="1" x14ac:dyDescent="0.3">
      <c r="A407" s="2"/>
      <c r="B407" s="10"/>
    </row>
    <row r="408" spans="1:2" ht="15.75" thickBot="1" x14ac:dyDescent="0.3">
      <c r="A408" s="29" t="s">
        <v>47</v>
      </c>
      <c r="B408" s="24">
        <f>B413</f>
        <v>914.76</v>
      </c>
    </row>
    <row r="409" spans="1:2" x14ac:dyDescent="0.25">
      <c r="A409" s="14"/>
      <c r="B409" s="21"/>
    </row>
    <row r="410" spans="1:2" x14ac:dyDescent="0.25">
      <c r="A410" s="3" t="s">
        <v>60</v>
      </c>
      <c r="B410" s="8">
        <v>188.76</v>
      </c>
    </row>
    <row r="411" spans="1:2" x14ac:dyDescent="0.25">
      <c r="A411" s="3" t="s">
        <v>61</v>
      </c>
      <c r="B411" s="8">
        <v>726</v>
      </c>
    </row>
    <row r="412" spans="1:2" x14ac:dyDescent="0.25">
      <c r="A412" s="3"/>
      <c r="B412" s="8"/>
    </row>
    <row r="413" spans="1:2" x14ac:dyDescent="0.25">
      <c r="A413" s="26" t="s">
        <v>74</v>
      </c>
      <c r="B413" s="8">
        <f>SUM(B410:B411)</f>
        <v>914.76</v>
      </c>
    </row>
    <row r="414" spans="1:2" x14ac:dyDescent="0.25">
      <c r="A414" s="3"/>
      <c r="B414" s="18"/>
    </row>
    <row r="415" spans="1:2" x14ac:dyDescent="0.25">
      <c r="A415" s="3"/>
      <c r="B415" s="8"/>
    </row>
    <row r="416" spans="1:2" ht="15.75" thickBot="1" x14ac:dyDescent="0.3">
      <c r="A416" s="2"/>
      <c r="B416" s="10"/>
    </row>
    <row r="417" spans="1:2" ht="15.75" thickBot="1" x14ac:dyDescent="0.3">
      <c r="A417" s="29" t="s">
        <v>48</v>
      </c>
      <c r="B417" s="24">
        <f>B422</f>
        <v>2968.32</v>
      </c>
    </row>
    <row r="418" spans="1:2" x14ac:dyDescent="0.25">
      <c r="A418" s="14"/>
      <c r="B418" s="23"/>
    </row>
    <row r="419" spans="1:2" x14ac:dyDescent="0.25">
      <c r="A419" s="3" t="s">
        <v>55</v>
      </c>
      <c r="B419" s="8">
        <f>475.35+343.31+343.31+475.35</f>
        <v>1637.3200000000002</v>
      </c>
    </row>
    <row r="420" spans="1:2" x14ac:dyDescent="0.25">
      <c r="A420" s="3" t="s">
        <v>20</v>
      </c>
      <c r="B420" s="8">
        <v>1331</v>
      </c>
    </row>
    <row r="421" spans="1:2" x14ac:dyDescent="0.25">
      <c r="A421" s="3"/>
      <c r="B421" s="8"/>
    </row>
    <row r="422" spans="1:2" x14ac:dyDescent="0.25">
      <c r="A422" s="26" t="s">
        <v>74</v>
      </c>
      <c r="B422" s="27">
        <f>SUM(B419:B420)</f>
        <v>2968.32</v>
      </c>
    </row>
    <row r="423" spans="1:2" x14ac:dyDescent="0.25">
      <c r="A423" s="2"/>
      <c r="B423" s="9"/>
    </row>
    <row r="424" spans="1:2" ht="15.75" thickBot="1" x14ac:dyDescent="0.3">
      <c r="A424" s="2"/>
      <c r="B424" s="10"/>
    </row>
    <row r="425" spans="1:2" ht="15.75" thickBot="1" x14ac:dyDescent="0.3">
      <c r="A425" s="29" t="s">
        <v>49</v>
      </c>
      <c r="B425" s="24">
        <f>B429</f>
        <v>526.4</v>
      </c>
    </row>
    <row r="426" spans="1:2" x14ac:dyDescent="0.25">
      <c r="A426" s="14"/>
      <c r="B426" s="23"/>
    </row>
    <row r="427" spans="1:2" x14ac:dyDescent="0.25">
      <c r="A427" s="3" t="s">
        <v>55</v>
      </c>
      <c r="B427" s="8">
        <v>526.4</v>
      </c>
    </row>
    <row r="428" spans="1:2" x14ac:dyDescent="0.25">
      <c r="A428" s="3"/>
      <c r="B428" s="8"/>
    </row>
    <row r="429" spans="1:2" x14ac:dyDescent="0.25">
      <c r="A429" s="26" t="s">
        <v>74</v>
      </c>
      <c r="B429" s="27">
        <f>SUM(B427)</f>
        <v>526.4</v>
      </c>
    </row>
    <row r="430" spans="1:2" x14ac:dyDescent="0.25">
      <c r="A430" s="2"/>
      <c r="B430" s="9"/>
    </row>
    <row r="431" spans="1:2" x14ac:dyDescent="0.25">
      <c r="A431" s="2"/>
      <c r="B431" s="10"/>
    </row>
    <row r="432" spans="1:2" ht="15.75" thickBot="1" x14ac:dyDescent="0.3">
      <c r="A432" s="2"/>
      <c r="B432" s="10"/>
    </row>
    <row r="433" spans="1:2" ht="15.75" thickBot="1" x14ac:dyDescent="0.3">
      <c r="A433" s="29" t="s">
        <v>50</v>
      </c>
      <c r="B433" s="24">
        <f>B437</f>
        <v>665.5</v>
      </c>
    </row>
    <row r="434" spans="1:2" x14ac:dyDescent="0.25">
      <c r="A434" s="14"/>
      <c r="B434" s="23"/>
    </row>
    <row r="435" spans="1:2" x14ac:dyDescent="0.25">
      <c r="A435" s="3" t="s">
        <v>4</v>
      </c>
      <c r="B435" s="8">
        <v>665.5</v>
      </c>
    </row>
    <row r="436" spans="1:2" x14ac:dyDescent="0.25">
      <c r="A436" s="3"/>
      <c r="B436" s="8"/>
    </row>
    <row r="437" spans="1:2" x14ac:dyDescent="0.25">
      <c r="A437" s="26" t="s">
        <v>74</v>
      </c>
      <c r="B437" s="27">
        <f>SUM(B435)</f>
        <v>665.5</v>
      </c>
    </row>
    <row r="438" spans="1:2" x14ac:dyDescent="0.25">
      <c r="A438" s="2"/>
      <c r="B438" s="9"/>
    </row>
    <row r="439" spans="1:2" x14ac:dyDescent="0.25">
      <c r="A439" s="2"/>
      <c r="B439" s="9"/>
    </row>
    <row r="440" spans="1:2" ht="15.75" thickBot="1" x14ac:dyDescent="0.3">
      <c r="A440" s="2"/>
      <c r="B440" s="10"/>
    </row>
    <row r="441" spans="1:2" ht="15.75" thickBot="1" x14ac:dyDescent="0.3">
      <c r="A441" s="29" t="s">
        <v>51</v>
      </c>
      <c r="B441" s="17">
        <f>B445</f>
        <v>1980.6299999999999</v>
      </c>
    </row>
    <row r="442" spans="1:2" x14ac:dyDescent="0.25">
      <c r="A442" s="14"/>
      <c r="B442" s="15"/>
    </row>
    <row r="443" spans="1:2" x14ac:dyDescent="0.25">
      <c r="A443" s="3" t="s">
        <v>55</v>
      </c>
      <c r="B443" s="8">
        <f>475.35+475.35+343.31+343.31+343.31</f>
        <v>1980.6299999999999</v>
      </c>
    </row>
    <row r="444" spans="1:2" x14ac:dyDescent="0.25">
      <c r="A444" s="3"/>
      <c r="B444" s="8"/>
    </row>
    <row r="445" spans="1:2" x14ac:dyDescent="0.25">
      <c r="A445" s="26" t="s">
        <v>74</v>
      </c>
      <c r="B445" s="27">
        <f>SUM(B443)</f>
        <v>1980.6299999999999</v>
      </c>
    </row>
    <row r="446" spans="1:2" x14ac:dyDescent="0.25">
      <c r="A446" s="2"/>
      <c r="B446" s="9"/>
    </row>
    <row r="447" spans="1:2" ht="15.75" thickBot="1" x14ac:dyDescent="0.3">
      <c r="A447" s="2"/>
      <c r="B447" s="10"/>
    </row>
    <row r="448" spans="1:2" ht="15.75" thickBot="1" x14ac:dyDescent="0.3">
      <c r="A448" s="29" t="s">
        <v>52</v>
      </c>
      <c r="B448" s="17">
        <f>B455</f>
        <v>5068.33</v>
      </c>
    </row>
    <row r="449" spans="1:2" x14ac:dyDescent="0.25">
      <c r="A449" s="14"/>
      <c r="B449" s="15"/>
    </row>
    <row r="450" spans="1:2" x14ac:dyDescent="0.25">
      <c r="A450" s="3" t="s">
        <v>55</v>
      </c>
      <c r="B450" s="8">
        <f>174.24+343.31+411.97+411.97+174.24+411.97+570.72+570.42+411.97</f>
        <v>3480.8100000000004</v>
      </c>
    </row>
    <row r="451" spans="1:2" x14ac:dyDescent="0.25">
      <c r="A451" s="3" t="s">
        <v>63</v>
      </c>
      <c r="B451" s="8">
        <v>907.5</v>
      </c>
    </row>
    <row r="452" spans="1:2" x14ac:dyDescent="0.25">
      <c r="A452" s="3" t="s">
        <v>60</v>
      </c>
      <c r="B452" s="8">
        <v>377.52</v>
      </c>
    </row>
    <row r="453" spans="1:2" x14ac:dyDescent="0.25">
      <c r="A453" s="3" t="s">
        <v>4</v>
      </c>
      <c r="B453" s="8">
        <v>302.5</v>
      </c>
    </row>
    <row r="454" spans="1:2" x14ac:dyDescent="0.25">
      <c r="A454" s="3"/>
      <c r="B454" s="8"/>
    </row>
    <row r="455" spans="1:2" x14ac:dyDescent="0.25">
      <c r="A455" s="26" t="s">
        <v>74</v>
      </c>
      <c r="B455" s="27">
        <f>SUM(B450:B453)</f>
        <v>5068.33</v>
      </c>
    </row>
    <row r="456" spans="1:2" x14ac:dyDescent="0.25">
      <c r="A456" s="2"/>
      <c r="B456" s="9"/>
    </row>
    <row r="457" spans="1:2" x14ac:dyDescent="0.25">
      <c r="A457" s="2"/>
      <c r="B457" s="10"/>
    </row>
    <row r="458" spans="1:2" x14ac:dyDescent="0.25">
      <c r="A458" s="2"/>
      <c r="B458" s="9"/>
    </row>
    <row r="459" spans="1:2" ht="15.75" thickBot="1" x14ac:dyDescent="0.3">
      <c r="A459" s="2"/>
      <c r="B459" s="10"/>
    </row>
    <row r="460" spans="1:2" ht="15.75" thickBot="1" x14ac:dyDescent="0.3">
      <c r="A460" s="29" t="s">
        <v>53</v>
      </c>
      <c r="B460" s="24">
        <f>B466</f>
        <v>2803.79</v>
      </c>
    </row>
    <row r="461" spans="1:2" x14ac:dyDescent="0.25">
      <c r="A461" s="14"/>
      <c r="B461" s="23"/>
    </row>
    <row r="462" spans="1:2" x14ac:dyDescent="0.25">
      <c r="A462" s="3" t="s">
        <v>55</v>
      </c>
      <c r="B462" s="8">
        <f>256.34+174.24+354.93</f>
        <v>785.51</v>
      </c>
    </row>
    <row r="463" spans="1:2" x14ac:dyDescent="0.25">
      <c r="A463" s="3" t="s">
        <v>7</v>
      </c>
      <c r="B463" s="8">
        <v>566.28</v>
      </c>
    </row>
    <row r="464" spans="1:2" x14ac:dyDescent="0.25">
      <c r="A464" s="3" t="s">
        <v>61</v>
      </c>
      <c r="B464" s="8">
        <f>726+726</f>
        <v>1452</v>
      </c>
    </row>
    <row r="465" spans="1:2" x14ac:dyDescent="0.25">
      <c r="A465" s="3"/>
      <c r="B465" s="8"/>
    </row>
    <row r="466" spans="1:2" x14ac:dyDescent="0.25">
      <c r="A466" s="26" t="s">
        <v>74</v>
      </c>
      <c r="B466" s="27">
        <f>SUM(B462:B464)</f>
        <v>2803.79</v>
      </c>
    </row>
    <row r="467" spans="1:2" x14ac:dyDescent="0.25">
      <c r="A467" s="2"/>
      <c r="B467" s="9"/>
    </row>
    <row r="468" spans="1:2" x14ac:dyDescent="0.25">
      <c r="A468" s="2"/>
      <c r="B468" s="10"/>
    </row>
    <row r="469" spans="1:2" ht="15.75" thickBot="1" x14ac:dyDescent="0.3">
      <c r="A469" s="2"/>
      <c r="B469" s="10"/>
    </row>
    <row r="470" spans="1:2" ht="15.75" thickBot="1" x14ac:dyDescent="0.3">
      <c r="A470" s="29" t="s">
        <v>54</v>
      </c>
      <c r="B470" s="24">
        <f>B474</f>
        <v>1029.92</v>
      </c>
    </row>
    <row r="471" spans="1:2" x14ac:dyDescent="0.25">
      <c r="A471" s="14"/>
      <c r="B471" s="23"/>
    </row>
    <row r="472" spans="1:2" x14ac:dyDescent="0.25">
      <c r="A472" s="3" t="s">
        <v>55</v>
      </c>
      <c r="B472" s="8">
        <v>1029.92</v>
      </c>
    </row>
    <row r="473" spans="1:2" x14ac:dyDescent="0.25">
      <c r="A473" s="3"/>
      <c r="B473" s="8"/>
    </row>
    <row r="474" spans="1:2" x14ac:dyDescent="0.25">
      <c r="A474" s="26" t="s">
        <v>74</v>
      </c>
      <c r="B474" s="27">
        <f>SUM(B472)</f>
        <v>1029.92</v>
      </c>
    </row>
    <row r="475" spans="1:2" x14ac:dyDescent="0.25">
      <c r="A475" s="2"/>
      <c r="B475" s="9"/>
    </row>
    <row r="476" spans="1:2" x14ac:dyDescent="0.25">
      <c r="A476" s="2"/>
      <c r="B476" s="9"/>
    </row>
    <row r="477" spans="1:2" ht="15.75" thickBot="1" x14ac:dyDescent="0.3">
      <c r="A477" s="2"/>
      <c r="B477" s="10"/>
    </row>
    <row r="478" spans="1:2" ht="15.75" thickBot="1" x14ac:dyDescent="0.3">
      <c r="A478" s="32" t="s">
        <v>76</v>
      </c>
      <c r="B478" s="33">
        <f>B4+B11+B18+B27+B38+B48+B63+B70+B77+B84+B97+B104+B115+B125+B133+B142+B149+B156+B164+B171+B179+B186+B201+B210+B227+B238+B245+B252+B259+B266+B282+B290+B298+B305+B317+B340+B349+B361+B371+B380+B387+B394+B401+B408+B417+B425+B433+B441+B448+B460+B470</f>
        <v>168369.05000000008</v>
      </c>
    </row>
    <row r="492" ht="28.5" customHeight="1" x14ac:dyDescent="0.25"/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1:A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Antoni Fernandez</dc:creator>
  <cp:lastModifiedBy>Joan Antoni Fernandez</cp:lastModifiedBy>
  <cp:lastPrinted>2022-01-25T07:50:44Z</cp:lastPrinted>
  <dcterms:created xsi:type="dcterms:W3CDTF">2022-01-12T12:08:31Z</dcterms:created>
  <dcterms:modified xsi:type="dcterms:W3CDTF">2022-01-31T10:10:24Z</dcterms:modified>
</cp:coreProperties>
</file>